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codeName="ThisWorkbook" defaultThemeVersion="124226"/>
  <mc:AlternateContent xmlns:mc="http://schemas.openxmlformats.org/markup-compatibility/2006">
    <mc:Choice Requires="x15">
      <x15ac:absPath xmlns:x15ac="http://schemas.microsoft.com/office/spreadsheetml/2010/11/ac" url="Z:\E - NIA Programme\01. Archive\01. Non Project\Reports IFI LCNF &amp; NIA\Regulatory Reports\2019_20\E4\Docs to upload\Evidence\"/>
    </mc:Choice>
  </mc:AlternateContent>
  <xr:revisionPtr revIDLastSave="0" documentId="13_ncr:1_{64D34BFE-DF3E-4CB7-9D69-69E8F067197E}" xr6:coauthVersionLast="41" xr6:coauthVersionMax="41" xr10:uidLastSave="{00000000-0000-0000-0000-000000000000}"/>
  <bookViews>
    <workbookView xWindow="-120" yWindow="-120" windowWidth="25440" windowHeight="15390" tabRatio="779" activeTab="7" xr2:uid="{00000000-000D-0000-FFFF-FFFF00000000}"/>
  </bookViews>
  <sheets>
    <sheet name="version control" sheetId="30" r:id="rId1"/>
    <sheet name="Guidance" sheetId="28" r:id="rId2"/>
    <sheet name="Option summary" sheetId="29" r:id="rId3"/>
    <sheet name="Fixed data" sheetId="20" r:id="rId4"/>
    <sheet name="Workings baseline" sheetId="27" r:id="rId5"/>
    <sheet name="Baseline" sheetId="33" r:id="rId6"/>
    <sheet name="Option 1" sheetId="34" r:id="rId7"/>
    <sheet name="Workings template" sheetId="32" r:id="rId8"/>
    <sheet name="Assumptions" sheetId="35" r:id="rId9"/>
  </sheets>
  <definedNames>
    <definedName name="_xlnm.Print_Area" localSheetId="5">Baseline!$A$1:$AB$104</definedName>
    <definedName name="_xlnm.Print_Area" localSheetId="6">'Option 1'!$A$1:$AB$104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3" i="34" l="1"/>
  <c r="G13" i="34"/>
  <c r="F13" i="34"/>
  <c r="K86" i="34"/>
  <c r="L86" i="34"/>
  <c r="M86" i="34"/>
  <c r="N86" i="34"/>
  <c r="O86" i="34"/>
  <c r="P86" i="34"/>
  <c r="Q86" i="34"/>
  <c r="R86" i="34"/>
  <c r="S86" i="34"/>
  <c r="T86" i="34"/>
  <c r="U86" i="34"/>
  <c r="V86" i="34"/>
  <c r="W86" i="34"/>
  <c r="X86" i="34"/>
  <c r="Y86" i="34"/>
  <c r="Z86" i="34"/>
  <c r="AA86" i="34"/>
  <c r="AB86" i="34"/>
  <c r="AC86" i="34"/>
  <c r="AD86" i="34"/>
  <c r="AE86" i="34"/>
  <c r="AF86" i="34"/>
  <c r="AG86" i="34"/>
  <c r="AH86" i="34"/>
  <c r="AI86" i="34"/>
  <c r="AJ86" i="34"/>
  <c r="AK86" i="34"/>
  <c r="AL86" i="34"/>
  <c r="AM86" i="34"/>
  <c r="AN86" i="34"/>
  <c r="AO86" i="34"/>
  <c r="AP86" i="34"/>
  <c r="AQ86" i="34"/>
  <c r="AR86" i="34"/>
  <c r="J86" i="34"/>
  <c r="G86" i="34"/>
  <c r="H86" i="34"/>
  <c r="I86" i="34"/>
  <c r="F86" i="34"/>
  <c r="I13" i="34"/>
  <c r="J13" i="34"/>
  <c r="K13" i="34"/>
  <c r="L13" i="34"/>
  <c r="F32" i="32"/>
  <c r="E32" i="32"/>
  <c r="D32" i="32"/>
  <c r="C32" i="32"/>
  <c r="B32" i="32"/>
  <c r="F31" i="32"/>
  <c r="E31" i="32"/>
  <c r="D31" i="32"/>
  <c r="C31" i="32"/>
  <c r="B31" i="32"/>
  <c r="F28" i="32"/>
  <c r="E29" i="32"/>
  <c r="E27" i="32"/>
  <c r="D27" i="32"/>
  <c r="C27" i="32"/>
  <c r="F29" i="32"/>
  <c r="D29" i="32"/>
  <c r="C29" i="32"/>
  <c r="E28" i="32"/>
  <c r="D28" i="32"/>
  <c r="C28" i="32"/>
  <c r="F27" i="32"/>
  <c r="F23" i="32" l="1"/>
  <c r="F24" i="32"/>
  <c r="F25" i="32"/>
  <c r="E23" i="32"/>
  <c r="E24" i="32"/>
  <c r="E25" i="32"/>
  <c r="D23" i="32"/>
  <c r="D24" i="32"/>
  <c r="D25" i="32"/>
  <c r="C24" i="32"/>
  <c r="C25" i="32"/>
  <c r="C23" i="32"/>
  <c r="D19" i="32"/>
  <c r="E19" i="32"/>
  <c r="F19" i="32"/>
  <c r="D20" i="32"/>
  <c r="E20" i="32"/>
  <c r="F20" i="32"/>
  <c r="D21" i="32"/>
  <c r="E21" i="32"/>
  <c r="F21" i="32"/>
  <c r="C20" i="32"/>
  <c r="C21" i="32"/>
  <c r="C19" i="32"/>
  <c r="E15" i="32" l="1"/>
  <c r="D15" i="32"/>
  <c r="C15" i="32"/>
  <c r="E14" i="32"/>
  <c r="D14" i="32"/>
  <c r="C14" i="32"/>
  <c r="E13" i="32"/>
  <c r="D13" i="32"/>
  <c r="C13" i="32"/>
  <c r="B11" i="32"/>
  <c r="C11" i="32"/>
  <c r="D11" i="32"/>
  <c r="E11" i="32"/>
  <c r="F11" i="32"/>
  <c r="E14" i="33" l="1"/>
  <c r="B24" i="32"/>
  <c r="E15" i="33"/>
  <c r="B25" i="32"/>
  <c r="E13" i="33"/>
  <c r="B23" i="32"/>
  <c r="C29" i="29"/>
  <c r="C28" i="29"/>
  <c r="F13" i="33" l="1"/>
  <c r="B28" i="32"/>
  <c r="B29" i="32"/>
  <c r="B27" i="32"/>
  <c r="F15" i="33"/>
  <c r="F14" i="33" l="1"/>
  <c r="BD79" i="34" l="1"/>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V18" i="34"/>
  <c r="AU18" i="34"/>
  <c r="AT18" i="34"/>
  <c r="AS18" i="34"/>
  <c r="AR18" i="34"/>
  <c r="AQ18" i="34"/>
  <c r="AP18" i="34"/>
  <c r="AO18" i="34"/>
  <c r="AN18" i="34"/>
  <c r="AM18" i="34"/>
  <c r="AL18" i="34"/>
  <c r="AK18" i="34"/>
  <c r="AJ18" i="34"/>
  <c r="AI18" i="34"/>
  <c r="AH18" i="34"/>
  <c r="AG18" i="34"/>
  <c r="AF18" i="34"/>
  <c r="AE18" i="34"/>
  <c r="AD18" i="34"/>
  <c r="AC18" i="34"/>
  <c r="AB18" i="34"/>
  <c r="AA18" i="34"/>
  <c r="Z18" i="34"/>
  <c r="Y18" i="34"/>
  <c r="X18" i="34"/>
  <c r="W18" i="34"/>
  <c r="V18" i="34"/>
  <c r="U18" i="34"/>
  <c r="T18" i="34"/>
  <c r="S18" i="34"/>
  <c r="R18" i="34"/>
  <c r="Q18" i="34"/>
  <c r="P18" i="34"/>
  <c r="O18" i="34"/>
  <c r="N18" i="34"/>
  <c r="M18" i="34"/>
  <c r="L18" i="34"/>
  <c r="K18" i="34"/>
  <c r="J18" i="34"/>
  <c r="I18" i="34"/>
  <c r="H18" i="34"/>
  <c r="G18" i="34"/>
  <c r="F18" i="34"/>
  <c r="E18" i="34"/>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E60" i="33"/>
  <c r="BD25" i="33"/>
  <c r="BD26" i="33" s="1"/>
  <c r="BC25" i="33"/>
  <c r="BC26" i="33" s="1"/>
  <c r="BB25" i="33"/>
  <c r="BB26" i="33" s="1"/>
  <c r="BA25" i="33"/>
  <c r="BA26" i="33" s="1"/>
  <c r="AZ25" i="33"/>
  <c r="AZ26" i="33" s="1"/>
  <c r="AY25" i="33"/>
  <c r="AY26" i="33" s="1"/>
  <c r="AX25" i="33"/>
  <c r="AX26" i="33" s="1"/>
  <c r="AW25" i="33"/>
  <c r="AV25" i="33"/>
  <c r="AU25" i="33"/>
  <c r="AT25" i="33"/>
  <c r="AS25" i="33"/>
  <c r="AR25" i="33"/>
  <c r="AQ25" i="33"/>
  <c r="AP25" i="33"/>
  <c r="AO25" i="33"/>
  <c r="AN25" i="33"/>
  <c r="AM25" i="33"/>
  <c r="AL25" i="33"/>
  <c r="AK25" i="33"/>
  <c r="AJ25" i="33"/>
  <c r="AI25" i="33"/>
  <c r="AH25" i="33"/>
  <c r="AG25" i="33"/>
  <c r="AF25" i="33"/>
  <c r="AE25" i="33"/>
  <c r="AD25" i="33"/>
  <c r="AC25" i="33"/>
  <c r="AB25" i="33"/>
  <c r="AA25" i="33"/>
  <c r="Z25" i="33"/>
  <c r="Y25" i="33"/>
  <c r="X25" i="33"/>
  <c r="W25" i="33"/>
  <c r="V25" i="33"/>
  <c r="U25" i="33"/>
  <c r="T25" i="33"/>
  <c r="S25" i="33"/>
  <c r="R25" i="33"/>
  <c r="Q25" i="33"/>
  <c r="P25" i="33"/>
  <c r="O25" i="33"/>
  <c r="N25" i="33"/>
  <c r="M25" i="33"/>
  <c r="L25" i="33"/>
  <c r="K25" i="33"/>
  <c r="J25" i="33"/>
  <c r="I25" i="33"/>
  <c r="H25" i="33"/>
  <c r="G25" i="33"/>
  <c r="F25" i="33"/>
  <c r="E25" i="33"/>
  <c r="AW18" i="33"/>
  <c r="AV18" i="33"/>
  <c r="AU18" i="33"/>
  <c r="AT18" i="33"/>
  <c r="AS18" i="33"/>
  <c r="AR18" i="33"/>
  <c r="AQ18" i="33"/>
  <c r="AP18" i="33"/>
  <c r="AO18" i="33"/>
  <c r="AN18" i="33"/>
  <c r="AM18" i="33"/>
  <c r="AL18" i="33"/>
  <c r="AK18" i="33"/>
  <c r="AJ18" i="33"/>
  <c r="AI18" i="33"/>
  <c r="AH18" i="33"/>
  <c r="AG18" i="33"/>
  <c r="AF18" i="33"/>
  <c r="AE18" i="33"/>
  <c r="AD18" i="33"/>
  <c r="AC18" i="33"/>
  <c r="AB18" i="33"/>
  <c r="AA18" i="33"/>
  <c r="Z18" i="33"/>
  <c r="Y18" i="33"/>
  <c r="X18" i="33"/>
  <c r="W18" i="33"/>
  <c r="V18" i="33"/>
  <c r="U18" i="33"/>
  <c r="T18" i="33"/>
  <c r="S18" i="33"/>
  <c r="R18" i="33"/>
  <c r="Q18" i="33"/>
  <c r="P18" i="33"/>
  <c r="O18" i="33"/>
  <c r="N18" i="33"/>
  <c r="M18" i="33"/>
  <c r="L18" i="33"/>
  <c r="K18" i="33"/>
  <c r="J18" i="33"/>
  <c r="I18" i="33"/>
  <c r="H18" i="33"/>
  <c r="G18" i="33"/>
  <c r="F18" i="33"/>
  <c r="E18" i="33"/>
  <c r="I5" i="20"/>
  <c r="F69" i="34" s="1"/>
  <c r="J5" i="20"/>
  <c r="G69" i="33" s="1"/>
  <c r="K5" i="20"/>
  <c r="L5" i="20"/>
  <c r="I69" i="33" s="1"/>
  <c r="M5" i="20"/>
  <c r="J69" i="34" s="1"/>
  <c r="N5" i="20"/>
  <c r="K69" i="34" s="1"/>
  <c r="O5" i="20"/>
  <c r="P5" i="20"/>
  <c r="Q5" i="20"/>
  <c r="N69" i="33" s="1"/>
  <c r="R5" i="20"/>
  <c r="S5" i="20"/>
  <c r="P69" i="33" s="1"/>
  <c r="T5" i="20"/>
  <c r="U5" i="20"/>
  <c r="R69" i="34" s="1"/>
  <c r="V5" i="20"/>
  <c r="S69" i="34" s="1"/>
  <c r="W5" i="20"/>
  <c r="X5" i="20"/>
  <c r="U69" i="33" s="1"/>
  <c r="Y5" i="20"/>
  <c r="V69" i="34" s="1"/>
  <c r="Z5" i="20"/>
  <c r="W69" i="34" s="1"/>
  <c r="AA5" i="20"/>
  <c r="AB5" i="20"/>
  <c r="AC5" i="20"/>
  <c r="Z69" i="33" s="1"/>
  <c r="AD5" i="20"/>
  <c r="AE5" i="20"/>
  <c r="AF5" i="20"/>
  <c r="AG5" i="20"/>
  <c r="AD69" i="34" s="1"/>
  <c r="AH5" i="20"/>
  <c r="AE69" i="34" s="1"/>
  <c r="AI5" i="20"/>
  <c r="AF69" i="33" s="1"/>
  <c r="AJ5" i="20"/>
  <c r="AG69" i="33" s="1"/>
  <c r="AK5" i="20"/>
  <c r="AL5" i="20"/>
  <c r="AI69" i="34" s="1"/>
  <c r="AM5" i="20"/>
  <c r="AN5" i="20"/>
  <c r="AO5" i="20"/>
  <c r="AP5" i="20"/>
  <c r="AM69" i="33" s="1"/>
  <c r="AQ5" i="20"/>
  <c r="AR5" i="20"/>
  <c r="AS5" i="20"/>
  <c r="AP69" i="34" s="1"/>
  <c r="AT5" i="20"/>
  <c r="AQ69" i="34" s="1"/>
  <c r="AU5" i="20"/>
  <c r="AR69" i="34" s="1"/>
  <c r="AV5" i="20"/>
  <c r="AS69" i="33" s="1"/>
  <c r="AW5" i="20"/>
  <c r="AX5" i="20"/>
  <c r="AY5" i="20"/>
  <c r="AZ5" i="20"/>
  <c r="BA5" i="20"/>
  <c r="AX69" i="33" s="1"/>
  <c r="BB5" i="20"/>
  <c r="BC5" i="20"/>
  <c r="BD5" i="20"/>
  <c r="BE5" i="20"/>
  <c r="BB69" i="34" s="1"/>
  <c r="BF5" i="20"/>
  <c r="BC69" i="34" s="1"/>
  <c r="BG5" i="20"/>
  <c r="BD69" i="34" s="1"/>
  <c r="H5" i="20"/>
  <c r="G11" i="20"/>
  <c r="G10" i="20"/>
  <c r="BB71" i="33" s="1"/>
  <c r="G9" i="20"/>
  <c r="G8" i="20"/>
  <c r="E68" i="33" s="1"/>
  <c r="G7" i="20"/>
  <c r="E67" i="33" s="1"/>
  <c r="G6" i="20"/>
  <c r="BB65" i="33" s="1"/>
  <c r="AP12" i="20"/>
  <c r="D34" i="20"/>
  <c r="J65" i="33" l="1"/>
  <c r="S69" i="33"/>
  <c r="F71" i="33"/>
  <c r="J26" i="33"/>
  <c r="J28" i="33" s="1"/>
  <c r="J29" i="33" s="1"/>
  <c r="P26" i="33"/>
  <c r="R26" i="33"/>
  <c r="R28" i="33" s="1"/>
  <c r="AB26" i="33"/>
  <c r="AB28" i="33" s="1"/>
  <c r="AB29" i="33" s="1"/>
  <c r="AH26" i="33"/>
  <c r="AH28" i="33" s="1"/>
  <c r="AN26" i="33"/>
  <c r="AN28" i="33" s="1"/>
  <c r="AP26" i="33"/>
  <c r="AP28" i="33" s="1"/>
  <c r="O26" i="33"/>
  <c r="O28" i="33" s="1"/>
  <c r="AE26" i="33"/>
  <c r="AT65" i="33"/>
  <c r="I26" i="34"/>
  <c r="I28" i="34" s="1"/>
  <c r="K26" i="34"/>
  <c r="S26" i="34"/>
  <c r="S28" i="34" s="1"/>
  <c r="S29" i="34" s="1"/>
  <c r="Y26" i="34"/>
  <c r="Y28" i="34" s="1"/>
  <c r="Y29" i="34" s="1"/>
  <c r="AA26" i="34"/>
  <c r="AA28" i="34" s="1"/>
  <c r="AG26" i="34"/>
  <c r="AG28" i="34" s="1"/>
  <c r="AI26" i="34"/>
  <c r="AI28" i="34" s="1"/>
  <c r="AQ26" i="34"/>
  <c r="AQ28" i="34" s="1"/>
  <c r="AQ29" i="34" s="1"/>
  <c r="AW26" i="34"/>
  <c r="AW28" i="34" s="1"/>
  <c r="AM26" i="33"/>
  <c r="AM28" i="33" s="1"/>
  <c r="E65" i="33"/>
  <c r="AB65" i="33"/>
  <c r="BC67" i="34"/>
  <c r="AZ67" i="34"/>
  <c r="AQ67" i="34"/>
  <c r="AN67" i="34"/>
  <c r="AE67" i="34"/>
  <c r="AB67" i="34"/>
  <c r="S67" i="34"/>
  <c r="P67" i="34"/>
  <c r="G67" i="34"/>
  <c r="W70" i="34"/>
  <c r="K70" i="34"/>
  <c r="M72" i="34"/>
  <c r="G67" i="33"/>
  <c r="J67" i="33"/>
  <c r="L67" i="33"/>
  <c r="O67" i="33"/>
  <c r="Q67" i="33"/>
  <c r="T67" i="33"/>
  <c r="W67" i="33"/>
  <c r="Z67" i="33"/>
  <c r="AB67" i="33"/>
  <c r="AE67" i="33"/>
  <c r="AH67" i="33"/>
  <c r="AJ67" i="33"/>
  <c r="AM67" i="33"/>
  <c r="AO67" i="33"/>
  <c r="AR67" i="33"/>
  <c r="AU67" i="33"/>
  <c r="AX67" i="33"/>
  <c r="AZ67" i="33"/>
  <c r="BC67" i="33"/>
  <c r="F69" i="33"/>
  <c r="H69" i="33"/>
  <c r="AD69" i="33"/>
  <c r="AR69" i="33"/>
  <c r="N70" i="33"/>
  <c r="Z70" i="33"/>
  <c r="AN72" i="33"/>
  <c r="AN65" i="34"/>
  <c r="O67" i="34"/>
  <c r="AA67" i="34"/>
  <c r="AM67" i="34"/>
  <c r="AY67" i="34"/>
  <c r="I69" i="34"/>
  <c r="X70" i="34"/>
  <c r="AC72" i="34"/>
  <c r="AZ65" i="34"/>
  <c r="AX71" i="34"/>
  <c r="K71" i="34"/>
  <c r="E69" i="33"/>
  <c r="E26" i="33"/>
  <c r="E28" i="33" s="1"/>
  <c r="G30" i="33" s="1"/>
  <c r="I26" i="33"/>
  <c r="I28" i="33" s="1"/>
  <c r="AC34" i="33" s="1"/>
  <c r="Q26" i="33"/>
  <c r="Q28" i="33" s="1"/>
  <c r="AT42" i="33" s="1"/>
  <c r="U26" i="33"/>
  <c r="U28" i="33" s="1"/>
  <c r="U29" i="33" s="1"/>
  <c r="AC26" i="33"/>
  <c r="AC28" i="33" s="1"/>
  <c r="AV54" i="33" s="1"/>
  <c r="AG26" i="33"/>
  <c r="AO26" i="33"/>
  <c r="AO28" i="33" s="1"/>
  <c r="AS26" i="33"/>
  <c r="AS28" i="33" s="1"/>
  <c r="AS29" i="33" s="1"/>
  <c r="AU26" i="33"/>
  <c r="AU28" i="33" s="1"/>
  <c r="AU29" i="33" s="1"/>
  <c r="AW26" i="33"/>
  <c r="AW28" i="33" s="1"/>
  <c r="AW29" i="33" s="1"/>
  <c r="N26" i="33"/>
  <c r="N28" i="33" s="1"/>
  <c r="AX39" i="33" s="1"/>
  <c r="X26" i="33"/>
  <c r="X28" i="33" s="1"/>
  <c r="AO49" i="33" s="1"/>
  <c r="AL26" i="33"/>
  <c r="AL28" i="33" s="1"/>
  <c r="F65" i="33"/>
  <c r="W65" i="33"/>
  <c r="AF65" i="33"/>
  <c r="AU65" i="33"/>
  <c r="H67" i="33"/>
  <c r="K67" i="33"/>
  <c r="N67" i="33"/>
  <c r="P67" i="33"/>
  <c r="S67" i="33"/>
  <c r="V67" i="33"/>
  <c r="X67" i="33"/>
  <c r="AA67" i="33"/>
  <c r="AC67" i="33"/>
  <c r="AF67" i="33"/>
  <c r="AI67" i="33"/>
  <c r="AL67" i="33"/>
  <c r="AN67" i="33"/>
  <c r="AQ67" i="33"/>
  <c r="AT67" i="33"/>
  <c r="AV67" i="33"/>
  <c r="AY67" i="33"/>
  <c r="BA67" i="33"/>
  <c r="BD67" i="33"/>
  <c r="R69" i="33"/>
  <c r="T69" i="33"/>
  <c r="AL69" i="33"/>
  <c r="AP69" i="33"/>
  <c r="BB69" i="33"/>
  <c r="V70" i="33"/>
  <c r="AX70" i="33"/>
  <c r="R71" i="33"/>
  <c r="N72" i="33"/>
  <c r="AX72" i="33"/>
  <c r="F26" i="34"/>
  <c r="F28" i="34" s="1"/>
  <c r="F29" i="34" s="1"/>
  <c r="H26" i="34"/>
  <c r="H28" i="34" s="1"/>
  <c r="AM33" i="34" s="1"/>
  <c r="P26" i="34"/>
  <c r="R26" i="34"/>
  <c r="R28" i="34" s="1"/>
  <c r="R29" i="34" s="1"/>
  <c r="T26" i="34"/>
  <c r="T28" i="34" s="1"/>
  <c r="T29" i="34" s="1"/>
  <c r="E67" i="34"/>
  <c r="Q67" i="34"/>
  <c r="AC67" i="34"/>
  <c r="AO67" i="34"/>
  <c r="BA67" i="34"/>
  <c r="X71" i="34"/>
  <c r="AD26" i="34"/>
  <c r="AD28" i="34" s="1"/>
  <c r="AF26" i="34"/>
  <c r="AP26" i="34"/>
  <c r="AR26" i="34"/>
  <c r="AR28" i="34" s="1"/>
  <c r="AR29" i="34" s="1"/>
  <c r="AC26" i="34"/>
  <c r="AC28" i="34" s="1"/>
  <c r="AC29" i="34" s="1"/>
  <c r="O26" i="34"/>
  <c r="O28" i="34" s="1"/>
  <c r="O29" i="34" s="1"/>
  <c r="W26" i="34"/>
  <c r="W28" i="34" s="1"/>
  <c r="W29" i="34" s="1"/>
  <c r="AM26" i="34"/>
  <c r="AM28" i="34" s="1"/>
  <c r="AM29" i="34" s="1"/>
  <c r="AU26" i="34"/>
  <c r="AU28" i="34" s="1"/>
  <c r="AU29" i="34" s="1"/>
  <c r="X26" i="34"/>
  <c r="X28" i="34" s="1"/>
  <c r="AN26" i="34"/>
  <c r="AN28" i="34" s="1"/>
  <c r="G26" i="33"/>
  <c r="G28" i="33" s="1"/>
  <c r="AS32" i="33" s="1"/>
  <c r="S42" i="33"/>
  <c r="BA69" i="34"/>
  <c r="BA69" i="33"/>
  <c r="AO69" i="34"/>
  <c r="AO69" i="33"/>
  <c r="AC69" i="34"/>
  <c r="AC69" i="33"/>
  <c r="Q69" i="34"/>
  <c r="Q69" i="33"/>
  <c r="G68" i="33"/>
  <c r="AQ68" i="33"/>
  <c r="AR71" i="33"/>
  <c r="AD65" i="34"/>
  <c r="K68" i="34"/>
  <c r="I70" i="34"/>
  <c r="J71" i="34"/>
  <c r="L72" i="34"/>
  <c r="AZ69" i="34"/>
  <c r="AN69" i="34"/>
  <c r="AB69" i="34"/>
  <c r="P69" i="34"/>
  <c r="H68" i="33"/>
  <c r="AR68" i="33"/>
  <c r="AN69" i="33"/>
  <c r="L68" i="34"/>
  <c r="AY65" i="34"/>
  <c r="AM65" i="34"/>
  <c r="AA65" i="34"/>
  <c r="O65" i="34"/>
  <c r="AY65" i="33"/>
  <c r="AM65" i="33"/>
  <c r="AA65" i="33"/>
  <c r="O65" i="33"/>
  <c r="AX65" i="34"/>
  <c r="AL65" i="34"/>
  <c r="Z65" i="34"/>
  <c r="N65" i="34"/>
  <c r="AX65" i="33"/>
  <c r="AL65" i="33"/>
  <c r="Z65" i="33"/>
  <c r="N65" i="33"/>
  <c r="AW65" i="34"/>
  <c r="AK65" i="34"/>
  <c r="Y65" i="34"/>
  <c r="M65" i="34"/>
  <c r="AW65" i="33"/>
  <c r="AK65" i="33"/>
  <c r="Y65" i="33"/>
  <c r="M65" i="33"/>
  <c r="AV65" i="34"/>
  <c r="AJ65" i="34"/>
  <c r="X65" i="34"/>
  <c r="L65" i="34"/>
  <c r="AV65" i="33"/>
  <c r="AJ65" i="33"/>
  <c r="X65" i="33"/>
  <c r="L65" i="33"/>
  <c r="AU65" i="34"/>
  <c r="AI65" i="34"/>
  <c r="W65" i="34"/>
  <c r="K65" i="34"/>
  <c r="AT65" i="34"/>
  <c r="AH65" i="34"/>
  <c r="V65" i="34"/>
  <c r="J65" i="34"/>
  <c r="AS65" i="34"/>
  <c r="AG65" i="34"/>
  <c r="U65" i="34"/>
  <c r="I65" i="34"/>
  <c r="AS65" i="33"/>
  <c r="BD65" i="34"/>
  <c r="AR65" i="34"/>
  <c r="AF65" i="34"/>
  <c r="T65" i="34"/>
  <c r="H65" i="34"/>
  <c r="BC65" i="34"/>
  <c r="AQ65" i="34"/>
  <c r="AE65" i="34"/>
  <c r="S65" i="34"/>
  <c r="G65" i="34"/>
  <c r="BC65" i="33"/>
  <c r="AQ65" i="33"/>
  <c r="AE65" i="33"/>
  <c r="S65" i="33"/>
  <c r="G65" i="33"/>
  <c r="AM69" i="34"/>
  <c r="AA69" i="34"/>
  <c r="O69" i="34"/>
  <c r="H65" i="33"/>
  <c r="AC65" i="33"/>
  <c r="AZ65" i="33"/>
  <c r="J68" i="33"/>
  <c r="AT68" i="33"/>
  <c r="W70" i="33"/>
  <c r="G71" i="33"/>
  <c r="BC71" i="33"/>
  <c r="AY72" i="33"/>
  <c r="AO65" i="34"/>
  <c r="M68" i="34"/>
  <c r="L70" i="34"/>
  <c r="L71" i="34"/>
  <c r="P72" i="34"/>
  <c r="I65" i="33"/>
  <c r="AD65" i="33"/>
  <c r="BA65" i="33"/>
  <c r="R68" i="33"/>
  <c r="BB68" i="33"/>
  <c r="X70" i="33"/>
  <c r="H71" i="33"/>
  <c r="BD71" i="33"/>
  <c r="AZ72" i="33"/>
  <c r="AP65" i="34"/>
  <c r="W68" i="34"/>
  <c r="W71" i="34"/>
  <c r="AB72" i="34"/>
  <c r="AK69" i="33"/>
  <c r="X68" i="34"/>
  <c r="AT70" i="34"/>
  <c r="AH70" i="34"/>
  <c r="V70" i="34"/>
  <c r="J70" i="34"/>
  <c r="AV70" i="34"/>
  <c r="AI70" i="34"/>
  <c r="U70" i="34"/>
  <c r="H70" i="34"/>
  <c r="AS70" i="33"/>
  <c r="AG70" i="33"/>
  <c r="U70" i="33"/>
  <c r="I70" i="33"/>
  <c r="AU70" i="34"/>
  <c r="AG70" i="34"/>
  <c r="T70" i="34"/>
  <c r="G70" i="34"/>
  <c r="BD70" i="33"/>
  <c r="AR70" i="33"/>
  <c r="AF70" i="33"/>
  <c r="T70" i="33"/>
  <c r="H70" i="33"/>
  <c r="AS70" i="34"/>
  <c r="AF70" i="34"/>
  <c r="S70" i="34"/>
  <c r="F70" i="34"/>
  <c r="BC70" i="33"/>
  <c r="AQ70" i="33"/>
  <c r="AE70" i="33"/>
  <c r="S70" i="33"/>
  <c r="G70" i="33"/>
  <c r="AR70" i="34"/>
  <c r="AE70" i="34"/>
  <c r="R70" i="34"/>
  <c r="E70" i="34"/>
  <c r="BB70" i="33"/>
  <c r="AP70" i="33"/>
  <c r="AD70" i="33"/>
  <c r="R70" i="33"/>
  <c r="F70" i="33"/>
  <c r="BD70" i="34"/>
  <c r="AQ70" i="34"/>
  <c r="AD70" i="34"/>
  <c r="Q70" i="34"/>
  <c r="BA70" i="33"/>
  <c r="AO70" i="33"/>
  <c r="AC70" i="33"/>
  <c r="Q70" i="33"/>
  <c r="E70" i="33"/>
  <c r="BC70" i="34"/>
  <c r="AP70" i="34"/>
  <c r="AC70" i="34"/>
  <c r="P70" i="34"/>
  <c r="AZ70" i="33"/>
  <c r="AN70" i="33"/>
  <c r="AB70" i="33"/>
  <c r="P70" i="33"/>
  <c r="BB70" i="34"/>
  <c r="AO70" i="34"/>
  <c r="AB70" i="34"/>
  <c r="O70" i="34"/>
  <c r="AY70" i="33"/>
  <c r="AM70" i="33"/>
  <c r="AA70" i="33"/>
  <c r="O70" i="33"/>
  <c r="BA70" i="34"/>
  <c r="AN70" i="34"/>
  <c r="AA70" i="34"/>
  <c r="N70" i="34"/>
  <c r="AZ70" i="34"/>
  <c r="AM70" i="34"/>
  <c r="Z70" i="34"/>
  <c r="M70" i="34"/>
  <c r="AW70" i="33"/>
  <c r="AK70" i="33"/>
  <c r="Y70" i="33"/>
  <c r="M70" i="33"/>
  <c r="AV69" i="33"/>
  <c r="AJ69" i="33"/>
  <c r="X69" i="33"/>
  <c r="L69" i="33"/>
  <c r="L69" i="34"/>
  <c r="O29" i="33"/>
  <c r="K65" i="33"/>
  <c r="AG65" i="33"/>
  <c r="BD65" i="33"/>
  <c r="T68" i="33"/>
  <c r="BD68" i="33"/>
  <c r="AH70" i="33"/>
  <c r="S71" i="33"/>
  <c r="O72" i="33"/>
  <c r="E65" i="34"/>
  <c r="BA65" i="34"/>
  <c r="Y68" i="34"/>
  <c r="X69" i="34"/>
  <c r="Y70" i="34"/>
  <c r="Y71" i="34"/>
  <c r="AD72" i="34"/>
  <c r="M69" i="33"/>
  <c r="M69" i="34"/>
  <c r="K69" i="33"/>
  <c r="P65" i="33"/>
  <c r="AH65" i="33"/>
  <c r="V68" i="33"/>
  <c r="AA69" i="33"/>
  <c r="AY69" i="33"/>
  <c r="AI70" i="33"/>
  <c r="T71" i="33"/>
  <c r="P72" i="33"/>
  <c r="F65" i="34"/>
  <c r="BB65" i="34"/>
  <c r="AI68" i="34"/>
  <c r="AJ70" i="34"/>
  <c r="AJ71" i="34"/>
  <c r="AP72" i="34"/>
  <c r="AR26" i="33"/>
  <c r="AR28" i="33" s="1"/>
  <c r="AD68" i="33"/>
  <c r="AZ69" i="33"/>
  <c r="AJ70" i="33"/>
  <c r="AD71" i="33"/>
  <c r="Z72" i="33"/>
  <c r="AV26" i="34"/>
  <c r="AV28" i="34" s="1"/>
  <c r="P65" i="34"/>
  <c r="AJ68" i="34"/>
  <c r="AJ69" i="34"/>
  <c r="AK70" i="34"/>
  <c r="AK71" i="34"/>
  <c r="AQ72" i="34"/>
  <c r="Y69" i="33"/>
  <c r="Y69" i="34"/>
  <c r="AH40" i="33"/>
  <c r="BC68" i="33"/>
  <c r="W69" i="33"/>
  <c r="AY72" i="34"/>
  <c r="AM72" i="34"/>
  <c r="AA72" i="34"/>
  <c r="O72" i="34"/>
  <c r="AX72" i="34"/>
  <c r="AL72" i="34"/>
  <c r="Z72" i="34"/>
  <c r="N72" i="34"/>
  <c r="BC72" i="34"/>
  <c r="AO72" i="34"/>
  <c r="Y72" i="34"/>
  <c r="K72" i="34"/>
  <c r="AW72" i="33"/>
  <c r="AK72" i="33"/>
  <c r="Y72" i="33"/>
  <c r="M72" i="33"/>
  <c r="BB72" i="34"/>
  <c r="AN72" i="34"/>
  <c r="X72" i="34"/>
  <c r="J72" i="34"/>
  <c r="AV72" i="33"/>
  <c r="AJ72" i="33"/>
  <c r="X72" i="33"/>
  <c r="L72" i="33"/>
  <c r="BA72" i="34"/>
  <c r="AK72" i="34"/>
  <c r="W72" i="34"/>
  <c r="I72" i="34"/>
  <c r="AU72" i="33"/>
  <c r="AI72" i="33"/>
  <c r="W72" i="33"/>
  <c r="K72" i="33"/>
  <c r="AZ72" i="34"/>
  <c r="AJ72" i="34"/>
  <c r="V72" i="34"/>
  <c r="H72" i="34"/>
  <c r="AT72" i="33"/>
  <c r="AH72" i="33"/>
  <c r="V72" i="33"/>
  <c r="J72" i="33"/>
  <c r="AW72" i="34"/>
  <c r="AI72" i="34"/>
  <c r="U72" i="34"/>
  <c r="G72" i="34"/>
  <c r="AS72" i="33"/>
  <c r="AG72" i="33"/>
  <c r="U72" i="33"/>
  <c r="I72" i="33"/>
  <c r="AV72" i="34"/>
  <c r="AH72" i="34"/>
  <c r="T72" i="34"/>
  <c r="F72" i="34"/>
  <c r="BD72" i="33"/>
  <c r="AR72" i="33"/>
  <c r="AF72" i="33"/>
  <c r="T72" i="33"/>
  <c r="H72" i="33"/>
  <c r="AU72" i="34"/>
  <c r="AG72" i="34"/>
  <c r="S72" i="34"/>
  <c r="E72" i="34"/>
  <c r="BC72" i="33"/>
  <c r="AQ72" i="33"/>
  <c r="AE72" i="33"/>
  <c r="S72" i="33"/>
  <c r="G72" i="33"/>
  <c r="AT72" i="34"/>
  <c r="AF72" i="34"/>
  <c r="R72" i="34"/>
  <c r="BB72" i="33"/>
  <c r="AP72" i="33"/>
  <c r="AD72" i="33"/>
  <c r="R72" i="33"/>
  <c r="F72" i="33"/>
  <c r="AS72" i="34"/>
  <c r="AE72" i="34"/>
  <c r="Q72" i="34"/>
  <c r="BA72" i="33"/>
  <c r="AO72" i="33"/>
  <c r="AC72" i="33"/>
  <c r="Q72" i="33"/>
  <c r="E72" i="33"/>
  <c r="V69" i="33"/>
  <c r="J69" i="33"/>
  <c r="AI65" i="33"/>
  <c r="R65" i="33"/>
  <c r="AN65" i="33"/>
  <c r="AE68" i="33"/>
  <c r="AL70" i="33"/>
  <c r="AE71" i="33"/>
  <c r="AA72" i="33"/>
  <c r="Q65" i="34"/>
  <c r="AK68" i="34"/>
  <c r="AK69" i="34"/>
  <c r="AL70" i="34"/>
  <c r="AL71" i="34"/>
  <c r="AR72" i="34"/>
  <c r="AF26" i="33"/>
  <c r="AU69" i="34"/>
  <c r="AU69" i="33"/>
  <c r="AH69" i="34"/>
  <c r="AH69" i="33"/>
  <c r="Y26" i="33"/>
  <c r="Y28" i="33" s="1"/>
  <c r="AU50" i="33" s="1"/>
  <c r="T65" i="33"/>
  <c r="AO65" i="33"/>
  <c r="AF68" i="33"/>
  <c r="J70" i="33"/>
  <c r="AT70" i="33"/>
  <c r="AF71" i="33"/>
  <c r="AB72" i="33"/>
  <c r="R65" i="34"/>
  <c r="AV68" i="34"/>
  <c r="AV69" i="34"/>
  <c r="AW70" i="34"/>
  <c r="BD72" i="34"/>
  <c r="AW69" i="33"/>
  <c r="T26" i="33"/>
  <c r="T28" i="33" s="1"/>
  <c r="AU45" i="33" s="1"/>
  <c r="BC71" i="34"/>
  <c r="AQ71" i="34"/>
  <c r="BB71" i="34"/>
  <c r="AP71" i="34"/>
  <c r="AD71" i="34"/>
  <c r="R71" i="34"/>
  <c r="F71" i="34"/>
  <c r="AW71" i="34"/>
  <c r="AI71" i="34"/>
  <c r="V71" i="34"/>
  <c r="I71" i="34"/>
  <c r="BA71" i="33"/>
  <c r="AO71" i="33"/>
  <c r="AC71" i="33"/>
  <c r="Q71" i="33"/>
  <c r="E71" i="33"/>
  <c r="AV71" i="34"/>
  <c r="AH71" i="34"/>
  <c r="U71" i="34"/>
  <c r="H71" i="34"/>
  <c r="AZ71" i="33"/>
  <c r="AN71" i="33"/>
  <c r="AB71" i="33"/>
  <c r="P71" i="33"/>
  <c r="AU71" i="34"/>
  <c r="AG71" i="34"/>
  <c r="T71" i="34"/>
  <c r="G71" i="34"/>
  <c r="AY71" i="33"/>
  <c r="AM71" i="33"/>
  <c r="AA71" i="33"/>
  <c r="O71" i="33"/>
  <c r="AT71" i="34"/>
  <c r="AF71" i="34"/>
  <c r="S71" i="34"/>
  <c r="E71" i="34"/>
  <c r="AX71" i="33"/>
  <c r="AL71" i="33"/>
  <c r="Z71" i="33"/>
  <c r="N71" i="33"/>
  <c r="AS71" i="34"/>
  <c r="AE71" i="34"/>
  <c r="Q71" i="34"/>
  <c r="AW71" i="33"/>
  <c r="AK71" i="33"/>
  <c r="Y71" i="33"/>
  <c r="M71" i="33"/>
  <c r="AR71" i="34"/>
  <c r="AC71" i="34"/>
  <c r="P71" i="34"/>
  <c r="AV71" i="33"/>
  <c r="AJ71" i="33"/>
  <c r="X71" i="33"/>
  <c r="L71" i="33"/>
  <c r="AO71" i="34"/>
  <c r="AB71" i="34"/>
  <c r="O71" i="34"/>
  <c r="AU71" i="33"/>
  <c r="AI71" i="33"/>
  <c r="W71" i="33"/>
  <c r="K71" i="33"/>
  <c r="BD71" i="34"/>
  <c r="AN71" i="34"/>
  <c r="AA71" i="34"/>
  <c r="N71" i="34"/>
  <c r="AT71" i="33"/>
  <c r="AH71" i="33"/>
  <c r="V71" i="33"/>
  <c r="J71" i="33"/>
  <c r="BA71" i="34"/>
  <c r="AM71" i="34"/>
  <c r="Z71" i="34"/>
  <c r="M71" i="34"/>
  <c r="AS71" i="33"/>
  <c r="AG71" i="33"/>
  <c r="U71" i="33"/>
  <c r="I71" i="33"/>
  <c r="W26" i="33"/>
  <c r="W28" i="33" s="1"/>
  <c r="BA48" i="33" s="1"/>
  <c r="Q65" i="33"/>
  <c r="U65" i="33"/>
  <c r="AP65" i="33"/>
  <c r="AH68" i="33"/>
  <c r="K70" i="33"/>
  <c r="AU70" i="33"/>
  <c r="AP71" i="33"/>
  <c r="AL72" i="33"/>
  <c r="AB65" i="34"/>
  <c r="AW68" i="34"/>
  <c r="AW69" i="34"/>
  <c r="AX70" i="34"/>
  <c r="AY71" i="34"/>
  <c r="BB68" i="34"/>
  <c r="AP68" i="34"/>
  <c r="AU68" i="34"/>
  <c r="AH68" i="34"/>
  <c r="V68" i="34"/>
  <c r="J68" i="34"/>
  <c r="BA68" i="33"/>
  <c r="AO68" i="33"/>
  <c r="AC68" i="33"/>
  <c r="Q68" i="33"/>
  <c r="AT68" i="34"/>
  <c r="AG68" i="34"/>
  <c r="U68" i="34"/>
  <c r="I68" i="34"/>
  <c r="AZ68" i="33"/>
  <c r="AN68" i="33"/>
  <c r="AB68" i="33"/>
  <c r="P68" i="33"/>
  <c r="AS68" i="34"/>
  <c r="AF68" i="34"/>
  <c r="T68" i="34"/>
  <c r="H68" i="34"/>
  <c r="AY68" i="33"/>
  <c r="AM68" i="33"/>
  <c r="AA68" i="33"/>
  <c r="O68" i="33"/>
  <c r="AR68" i="34"/>
  <c r="AE68" i="34"/>
  <c r="S68" i="34"/>
  <c r="G68" i="34"/>
  <c r="AX68" i="33"/>
  <c r="AL68" i="33"/>
  <c r="Z68" i="33"/>
  <c r="N68" i="33"/>
  <c r="AW68" i="33"/>
  <c r="BD68" i="34"/>
  <c r="AQ68" i="34"/>
  <c r="AD68" i="34"/>
  <c r="R68" i="34"/>
  <c r="F68" i="34"/>
  <c r="AK68" i="33"/>
  <c r="Y68" i="33"/>
  <c r="M68" i="33"/>
  <c r="BC68" i="34"/>
  <c r="AO68" i="34"/>
  <c r="AC68" i="34"/>
  <c r="Q68" i="34"/>
  <c r="E68" i="34"/>
  <c r="AV68" i="33"/>
  <c r="AJ68" i="33"/>
  <c r="X68" i="33"/>
  <c r="L68" i="33"/>
  <c r="BA68" i="34"/>
  <c r="AN68" i="34"/>
  <c r="AB68" i="34"/>
  <c r="P68" i="34"/>
  <c r="AU68" i="33"/>
  <c r="AI68" i="33"/>
  <c r="W68" i="33"/>
  <c r="K68" i="33"/>
  <c r="AZ68" i="34"/>
  <c r="AM68" i="34"/>
  <c r="AA68" i="34"/>
  <c r="O68" i="34"/>
  <c r="AY68" i="34"/>
  <c r="AL68" i="34"/>
  <c r="Z68" i="34"/>
  <c r="N68" i="34"/>
  <c r="AS68" i="33"/>
  <c r="AG68" i="33"/>
  <c r="U68" i="33"/>
  <c r="I68" i="33"/>
  <c r="H26" i="33"/>
  <c r="H28" i="33" s="1"/>
  <c r="AN33" i="33" s="1"/>
  <c r="S68" i="33"/>
  <c r="AI69" i="33"/>
  <c r="AT69" i="34"/>
  <c r="AT69" i="33"/>
  <c r="AB69" i="33"/>
  <c r="AM66" i="33"/>
  <c r="V65" i="33"/>
  <c r="AR65" i="33"/>
  <c r="F68" i="33"/>
  <c r="AP68" i="33"/>
  <c r="O69" i="33"/>
  <c r="L70" i="33"/>
  <c r="AV70" i="33"/>
  <c r="AQ71" i="33"/>
  <c r="AM72" i="33"/>
  <c r="AC65" i="34"/>
  <c r="AX68" i="34"/>
  <c r="AY69" i="34"/>
  <c r="AY70" i="34"/>
  <c r="AZ71" i="34"/>
  <c r="AX69" i="34"/>
  <c r="AL69" i="34"/>
  <c r="Z69" i="34"/>
  <c r="N69" i="34"/>
  <c r="C9" i="33"/>
  <c r="V26" i="33"/>
  <c r="V28" i="33" s="1"/>
  <c r="V29" i="33" s="1"/>
  <c r="AT26" i="33"/>
  <c r="AT28" i="33" s="1"/>
  <c r="M67" i="33"/>
  <c r="Y67" i="33"/>
  <c r="AK67" i="33"/>
  <c r="AW67" i="33"/>
  <c r="J26" i="34"/>
  <c r="V26" i="34"/>
  <c r="V28" i="34" s="1"/>
  <c r="AH26" i="34"/>
  <c r="AH28" i="34" s="1"/>
  <c r="AT26" i="34"/>
  <c r="AT28" i="34" s="1"/>
  <c r="AT29" i="34" s="1"/>
  <c r="M26" i="34"/>
  <c r="M28" i="34" s="1"/>
  <c r="M29" i="34" s="1"/>
  <c r="AK26" i="34"/>
  <c r="AK28" i="34" s="1"/>
  <c r="AK29" i="34" s="1"/>
  <c r="F67" i="34"/>
  <c r="R67" i="34"/>
  <c r="AD67" i="34"/>
  <c r="AP67" i="34"/>
  <c r="BB67" i="34"/>
  <c r="AE69" i="33"/>
  <c r="AQ69" i="33"/>
  <c r="BC69" i="33"/>
  <c r="L26" i="34"/>
  <c r="L28" i="34" s="1"/>
  <c r="L29" i="34" s="1"/>
  <c r="AJ26" i="34"/>
  <c r="AJ28" i="34" s="1"/>
  <c r="AJ29" i="34" s="1"/>
  <c r="H67" i="34"/>
  <c r="T67" i="34"/>
  <c r="AF67" i="34"/>
  <c r="AR67" i="34"/>
  <c r="BD67" i="34"/>
  <c r="BD69" i="33"/>
  <c r="I67" i="34"/>
  <c r="U67" i="34"/>
  <c r="AG67" i="34"/>
  <c r="AS67" i="34"/>
  <c r="N26" i="34"/>
  <c r="N28" i="34" s="1"/>
  <c r="N29" i="34" s="1"/>
  <c r="Z26" i="34"/>
  <c r="Z28" i="34" s="1"/>
  <c r="AL26" i="34"/>
  <c r="AL28" i="34" s="1"/>
  <c r="AL29" i="34" s="1"/>
  <c r="J67" i="34"/>
  <c r="V67" i="34"/>
  <c r="AH67" i="34"/>
  <c r="AT67" i="34"/>
  <c r="AM66" i="34"/>
  <c r="L26" i="33"/>
  <c r="L28" i="33" s="1"/>
  <c r="AL37" i="33" s="1"/>
  <c r="AJ26" i="33"/>
  <c r="AJ28" i="33" s="1"/>
  <c r="AV26" i="33"/>
  <c r="AV28" i="33" s="1"/>
  <c r="F67" i="33"/>
  <c r="R67" i="33"/>
  <c r="AD67" i="33"/>
  <c r="AP67" i="33"/>
  <c r="BB67" i="33"/>
  <c r="K67" i="34"/>
  <c r="W67" i="34"/>
  <c r="AI67" i="34"/>
  <c r="AU67" i="34"/>
  <c r="M26" i="33"/>
  <c r="M28" i="33" s="1"/>
  <c r="M29" i="33" s="1"/>
  <c r="AK26" i="33"/>
  <c r="AK28" i="33" s="1"/>
  <c r="AB26" i="34"/>
  <c r="AB28" i="34" s="1"/>
  <c r="AB29" i="34" s="1"/>
  <c r="AE26" i="34"/>
  <c r="L67" i="34"/>
  <c r="X67" i="34"/>
  <c r="AJ67" i="34"/>
  <c r="AV67" i="34"/>
  <c r="AF69" i="34"/>
  <c r="AS69" i="34"/>
  <c r="Z26" i="33"/>
  <c r="Z28" i="33" s="1"/>
  <c r="Z29" i="33" s="1"/>
  <c r="Q26" i="34"/>
  <c r="Q28" i="34" s="1"/>
  <c r="AO26" i="34"/>
  <c r="AO28" i="34" s="1"/>
  <c r="M67" i="34"/>
  <c r="Y67" i="34"/>
  <c r="AK67" i="34"/>
  <c r="AW67" i="34"/>
  <c r="G69" i="34"/>
  <c r="T69" i="34"/>
  <c r="AG69" i="34"/>
  <c r="AD26" i="33"/>
  <c r="AD28" i="33" s="1"/>
  <c r="AX55" i="33" s="1"/>
  <c r="I67" i="33"/>
  <c r="U67" i="33"/>
  <c r="AG67" i="33"/>
  <c r="AS67" i="33"/>
  <c r="U26" i="34"/>
  <c r="U28" i="34" s="1"/>
  <c r="U29" i="34" s="1"/>
  <c r="AS26" i="34"/>
  <c r="N67" i="34"/>
  <c r="Z67" i="34"/>
  <c r="AL67" i="34"/>
  <c r="AX67" i="34"/>
  <c r="H69" i="34"/>
  <c r="U69" i="34"/>
  <c r="E26" i="34"/>
  <c r="E28" i="34" s="1"/>
  <c r="E29" i="34" s="1"/>
  <c r="G26" i="34"/>
  <c r="G28" i="34" s="1"/>
  <c r="C9" i="34"/>
  <c r="J28" i="34"/>
  <c r="J29" i="34" s="1"/>
  <c r="AP28" i="34"/>
  <c r="AD33" i="34"/>
  <c r="AX33" i="34"/>
  <c r="AE28" i="34"/>
  <c r="AE29" i="34" s="1"/>
  <c r="AW49" i="34"/>
  <c r="AX49" i="34"/>
  <c r="AY49" i="34"/>
  <c r="AZ49" i="34"/>
  <c r="BA49" i="34"/>
  <c r="BB49" i="34"/>
  <c r="BC49" i="34"/>
  <c r="BD49" i="34"/>
  <c r="K28" i="34"/>
  <c r="K29" i="34" s="1"/>
  <c r="F26" i="33"/>
  <c r="F28" i="33" s="1"/>
  <c r="AI31" i="33" s="1"/>
  <c r="P28" i="33"/>
  <c r="P29" i="33" s="1"/>
  <c r="AO54" i="33"/>
  <c r="BB54" i="33"/>
  <c r="AK54" i="33"/>
  <c r="AM37" i="33"/>
  <c r="AF28" i="33"/>
  <c r="AF29" i="33" s="1"/>
  <c r="AW49" i="33"/>
  <c r="AG49" i="33"/>
  <c r="AX49" i="33"/>
  <c r="AH49" i="33"/>
  <c r="AY49" i="33"/>
  <c r="AI49" i="33"/>
  <c r="AZ49" i="33"/>
  <c r="AJ49" i="33"/>
  <c r="BC49" i="33"/>
  <c r="AM49" i="33"/>
  <c r="BD49" i="33"/>
  <c r="AN49" i="33"/>
  <c r="BC45" i="33"/>
  <c r="W45" i="33"/>
  <c r="AV45" i="33"/>
  <c r="AF45" i="33"/>
  <c r="AW45" i="33"/>
  <c r="AG45" i="33"/>
  <c r="AX45" i="33"/>
  <c r="BA45" i="33"/>
  <c r="AK45" i="33"/>
  <c r="U45" i="33"/>
  <c r="AT45" i="33"/>
  <c r="AD45" i="33"/>
  <c r="AU32" i="33"/>
  <c r="AE32" i="33"/>
  <c r="O32" i="33"/>
  <c r="AV32" i="33"/>
  <c r="AF32" i="33"/>
  <c r="P32" i="33"/>
  <c r="AW32" i="33"/>
  <c r="AG32" i="33"/>
  <c r="I32" i="33"/>
  <c r="AP32" i="33"/>
  <c r="Z32" i="33"/>
  <c r="J32" i="33"/>
  <c r="AL32" i="33"/>
  <c r="V32" i="33"/>
  <c r="AT39" i="33"/>
  <c r="W39" i="33"/>
  <c r="AW39" i="33"/>
  <c r="AB39" i="33"/>
  <c r="U39" i="33"/>
  <c r="AD42" i="33"/>
  <c r="AM42" i="33"/>
  <c r="AV42" i="33"/>
  <c r="AW42" i="33"/>
  <c r="AZ42" i="33"/>
  <c r="T42" i="33"/>
  <c r="AC42" i="33"/>
  <c r="AS40" i="33"/>
  <c r="AC40" i="33"/>
  <c r="BB40" i="33"/>
  <c r="AL40" i="33"/>
  <c r="V40" i="33"/>
  <c r="AU40" i="33"/>
  <c r="AE40" i="33"/>
  <c r="BD40" i="33"/>
  <c r="AN40" i="33"/>
  <c r="X40" i="33"/>
  <c r="AY40" i="33"/>
  <c r="AI40" i="33"/>
  <c r="S40" i="33"/>
  <c r="AR40" i="33"/>
  <c r="AB40" i="33"/>
  <c r="U32" i="33"/>
  <c r="P33" i="33"/>
  <c r="S26" i="33"/>
  <c r="AA26" i="33"/>
  <c r="AQ26" i="33"/>
  <c r="AA45" i="33"/>
  <c r="AI32" i="33"/>
  <c r="I33" i="33"/>
  <c r="R40" i="33"/>
  <c r="AI42" i="33"/>
  <c r="AC32" i="33"/>
  <c r="S34" i="33"/>
  <c r="Z39" i="33"/>
  <c r="Q40" i="33"/>
  <c r="AY45" i="33"/>
  <c r="AH55" i="33"/>
  <c r="X34" i="33"/>
  <c r="AP50" i="33"/>
  <c r="Z50" i="33"/>
  <c r="AQ50" i="33"/>
  <c r="AA50" i="33"/>
  <c r="AR50" i="33"/>
  <c r="AB50" i="33"/>
  <c r="AS50" i="33"/>
  <c r="AC50" i="33"/>
  <c r="AV50" i="33"/>
  <c r="AF50" i="33"/>
  <c r="AO50" i="33"/>
  <c r="AQ45" i="33"/>
  <c r="AK49" i="33"/>
  <c r="AR32" i="33"/>
  <c r="AD49" i="33"/>
  <c r="AB32" i="33"/>
  <c r="Y33" i="33"/>
  <c r="S39" i="33"/>
  <c r="AR45" i="33"/>
  <c r="AM50" i="33"/>
  <c r="AQ32" i="33"/>
  <c r="AU33" i="33"/>
  <c r="AP39" i="33"/>
  <c r="AI45" i="33"/>
  <c r="AC49" i="33"/>
  <c r="AB45" i="33"/>
  <c r="BC50" i="33"/>
  <c r="AY33" i="33"/>
  <c r="AI33" i="33"/>
  <c r="S33" i="33"/>
  <c r="AJ33" i="33"/>
  <c r="T33" i="33"/>
  <c r="BA33" i="33"/>
  <c r="AC33" i="33"/>
  <c r="M33" i="33"/>
  <c r="AT33" i="33"/>
  <c r="N33" i="33"/>
  <c r="AO33" i="33"/>
  <c r="AX33" i="33"/>
  <c r="AH33" i="33"/>
  <c r="R33" i="33"/>
  <c r="BB55" i="33"/>
  <c r="AU55" i="33"/>
  <c r="AE55" i="33"/>
  <c r="AV55" i="33"/>
  <c r="AF55" i="33"/>
  <c r="AO55" i="33"/>
  <c r="AZ55" i="33"/>
  <c r="AS55" i="33"/>
  <c r="G29" i="33"/>
  <c r="AK32" i="33"/>
  <c r="K26" i="33"/>
  <c r="AI26" i="33"/>
  <c r="N29" i="33"/>
  <c r="X29" i="33"/>
  <c r="AP42" i="33"/>
  <c r="BB50" i="33"/>
  <c r="AP55" i="33"/>
  <c r="AT49" i="33"/>
  <c r="AQ12" i="20"/>
  <c r="BF12" i="20"/>
  <c r="BD12" i="20"/>
  <c r="D78" i="20"/>
  <c r="B31" i="20" s="1"/>
  <c r="BG12" i="20"/>
  <c r="BE12" i="20"/>
  <c r="BC12" i="20"/>
  <c r="BA12" i="20"/>
  <c r="AY12" i="20"/>
  <c r="AW12" i="20"/>
  <c r="AU12" i="20"/>
  <c r="AS12" i="20"/>
  <c r="BB12" i="20"/>
  <c r="AZ12" i="20"/>
  <c r="AX12" i="20"/>
  <c r="AV12" i="20"/>
  <c r="AT12" i="20"/>
  <c r="AR12" i="20"/>
  <c r="H29" i="34" l="1"/>
  <c r="AG33" i="34"/>
  <c r="BA33" i="34"/>
  <c r="AJ33" i="34"/>
  <c r="X33" i="34"/>
  <c r="R33" i="34"/>
  <c r="AV33" i="34"/>
  <c r="AY33" i="34"/>
  <c r="Q33" i="34"/>
  <c r="U33" i="34"/>
  <c r="AW33" i="34"/>
  <c r="S33" i="34"/>
  <c r="AH33" i="34"/>
  <c r="AN48" i="33"/>
  <c r="P37" i="33"/>
  <c r="U37" i="33"/>
  <c r="AR37" i="33"/>
  <c r="AY48" i="33"/>
  <c r="J34" i="33"/>
  <c r="AG34" i="33"/>
  <c r="AP34" i="33"/>
  <c r="BD48" i="33"/>
  <c r="AH48" i="33"/>
  <c r="AN37" i="33"/>
  <c r="BA37" i="33"/>
  <c r="AX48" i="33"/>
  <c r="Z37" i="33"/>
  <c r="W29" i="33"/>
  <c r="AG48" i="33"/>
  <c r="AI37" i="33"/>
  <c r="O34" i="33"/>
  <c r="AW48" i="33"/>
  <c r="Q37" i="33"/>
  <c r="AT34" i="33"/>
  <c r="AM48" i="33"/>
  <c r="AR29" i="33"/>
  <c r="BC48" i="33"/>
  <c r="AD48" i="33"/>
  <c r="N34" i="33"/>
  <c r="AJ48" i="33"/>
  <c r="AT48" i="33"/>
  <c r="AU34" i="33"/>
  <c r="AZ48" i="33"/>
  <c r="AW37" i="33"/>
  <c r="AI55" i="33"/>
  <c r="AJ55" i="33"/>
  <c r="AL55" i="33"/>
  <c r="AD33" i="33"/>
  <c r="AZ33" i="33"/>
  <c r="AR34" i="33"/>
  <c r="X33" i="33"/>
  <c r="X48" i="33"/>
  <c r="AI48" i="33"/>
  <c r="AH45" i="33"/>
  <c r="AM45" i="33"/>
  <c r="AY31" i="33"/>
  <c r="AV29" i="34"/>
  <c r="AJ29" i="33"/>
  <c r="AM29" i="33"/>
  <c r="AF31" i="33"/>
  <c r="R31" i="33"/>
  <c r="AW31" i="33"/>
  <c r="L31" i="33"/>
  <c r="F29" i="33"/>
  <c r="AM31" i="33"/>
  <c r="X31" i="33"/>
  <c r="AU31" i="33"/>
  <c r="AD31" i="33"/>
  <c r="V31" i="33"/>
  <c r="P31" i="33"/>
  <c r="AP31" i="33"/>
  <c r="U31" i="33"/>
  <c r="AB31" i="33"/>
  <c r="U30" i="33"/>
  <c r="AK29" i="33"/>
  <c r="AJ45" i="33"/>
  <c r="BB48" i="33"/>
  <c r="AI39" i="33"/>
  <c r="AC48" i="33"/>
  <c r="AX42" i="33"/>
  <c r="AC29" i="33"/>
  <c r="AL48" i="33"/>
  <c r="AA42" i="33"/>
  <c r="AF48" i="33"/>
  <c r="AV48" i="33"/>
  <c r="AE48" i="33"/>
  <c r="AU48" i="33"/>
  <c r="AB48" i="33"/>
  <c r="AR48" i="33"/>
  <c r="AA48" i="33"/>
  <c r="AQ48" i="33"/>
  <c r="Z48" i="33"/>
  <c r="AP48" i="33"/>
  <c r="Y48" i="33"/>
  <c r="AO48" i="33"/>
  <c r="AZ45" i="33"/>
  <c r="AL29" i="33"/>
  <c r="T29" i="33"/>
  <c r="AS42" i="33"/>
  <c r="AJ42" i="33"/>
  <c r="AG42" i="33"/>
  <c r="AF42" i="33"/>
  <c r="W42" i="33"/>
  <c r="BC42" i="33"/>
  <c r="AK39" i="33"/>
  <c r="Q39" i="33"/>
  <c r="AN39" i="33"/>
  <c r="BC39" i="33"/>
  <c r="V45" i="33"/>
  <c r="AL45" i="33"/>
  <c r="BB45" i="33"/>
  <c r="AC45" i="33"/>
  <c r="AS45" i="33"/>
  <c r="Z45" i="33"/>
  <c r="AP45" i="33"/>
  <c r="Y45" i="33"/>
  <c r="AO45" i="33"/>
  <c r="X45" i="33"/>
  <c r="AN45" i="33"/>
  <c r="BD45" i="33"/>
  <c r="AE45" i="33"/>
  <c r="AN30" i="33"/>
  <c r="AJ54" i="33"/>
  <c r="BC54" i="33"/>
  <c r="AH54" i="33"/>
  <c r="R39" i="33"/>
  <c r="I29" i="33"/>
  <c r="AZ34" i="33"/>
  <c r="AM34" i="33"/>
  <c r="W34" i="33"/>
  <c r="AV34" i="33"/>
  <c r="AF34" i="33"/>
  <c r="P34" i="33"/>
  <c r="AO34" i="33"/>
  <c r="Y34" i="33"/>
  <c r="AX34" i="33"/>
  <c r="AH34" i="33"/>
  <c r="R34" i="33"/>
  <c r="BA34" i="33"/>
  <c r="AK34" i="33"/>
  <c r="U34" i="33"/>
  <c r="BB34" i="33"/>
  <c r="AL34" i="33"/>
  <c r="V34" i="33"/>
  <c r="L34" i="33"/>
  <c r="AI34" i="33"/>
  <c r="AB34" i="33"/>
  <c r="AA34" i="33"/>
  <c r="AD34" i="33"/>
  <c r="M34" i="33"/>
  <c r="AS34" i="33"/>
  <c r="Z34" i="33"/>
  <c r="Q34" i="33"/>
  <c r="AW34" i="33"/>
  <c r="AN34" i="33"/>
  <c r="AE34" i="33"/>
  <c r="T34" i="33"/>
  <c r="AQ33" i="34"/>
  <c r="AA33" i="34"/>
  <c r="K33" i="34"/>
  <c r="AR33" i="34"/>
  <c r="AB33" i="34"/>
  <c r="L33" i="34"/>
  <c r="AS33" i="34"/>
  <c r="AC33" i="34"/>
  <c r="M33" i="34"/>
  <c r="AL33" i="34"/>
  <c r="V33" i="34"/>
  <c r="AU33" i="34"/>
  <c r="AE33" i="34"/>
  <c r="O33" i="34"/>
  <c r="AN33" i="34"/>
  <c r="AG28" i="33"/>
  <c r="AG29" i="33" s="1"/>
  <c r="AG40" i="33"/>
  <c r="Z40" i="33"/>
  <c r="AO40" i="33"/>
  <c r="O33" i="33"/>
  <c r="Y29" i="33"/>
  <c r="W33" i="33"/>
  <c r="J33" i="33"/>
  <c r="Z33" i="33"/>
  <c r="AP33" i="33"/>
  <c r="AG33" i="33"/>
  <c r="AW33" i="33"/>
  <c r="V33" i="33"/>
  <c r="AL33" i="33"/>
  <c r="AS33" i="33"/>
  <c r="U33" i="33"/>
  <c r="AK33" i="33"/>
  <c r="L33" i="33"/>
  <c r="AB33" i="33"/>
  <c r="AR33" i="33"/>
  <c r="K33" i="33"/>
  <c r="AA33" i="33"/>
  <c r="AQ33" i="33"/>
  <c r="BA49" i="33"/>
  <c r="BB49" i="33"/>
  <c r="AD50" i="33"/>
  <c r="Q33" i="33"/>
  <c r="H29" i="33"/>
  <c r="AL49" i="33"/>
  <c r="AG50" i="33"/>
  <c r="AW50" i="33"/>
  <c r="AN50" i="33"/>
  <c r="BD50" i="33"/>
  <c r="AK50" i="33"/>
  <c r="BA50" i="33"/>
  <c r="AJ50" i="33"/>
  <c r="AZ50" i="33"/>
  <c r="AI50" i="33"/>
  <c r="AY50" i="33"/>
  <c r="AH50" i="33"/>
  <c r="AX50" i="33"/>
  <c r="AS49" i="33"/>
  <c r="AW40" i="33"/>
  <c r="AE33" i="33"/>
  <c r="AN29" i="33"/>
  <c r="AX40" i="33"/>
  <c r="AF33" i="33"/>
  <c r="AM33" i="33"/>
  <c r="AV33" i="33"/>
  <c r="T40" i="33"/>
  <c r="AJ40" i="33"/>
  <c r="AZ40" i="33"/>
  <c r="AA40" i="33"/>
  <c r="AQ40" i="33"/>
  <c r="P40" i="33"/>
  <c r="AF40" i="33"/>
  <c r="AV40" i="33"/>
  <c r="W40" i="33"/>
  <c r="AM40" i="33"/>
  <c r="BC40" i="33"/>
  <c r="AD40" i="33"/>
  <c r="AT40" i="33"/>
  <c r="U40" i="33"/>
  <c r="AK40" i="33"/>
  <c r="BA40" i="33"/>
  <c r="AF49" i="33"/>
  <c r="AV49" i="33"/>
  <c r="AE49" i="33"/>
  <c r="AU49" i="33"/>
  <c r="AB49" i="33"/>
  <c r="AR49" i="33"/>
  <c r="AA49" i="33"/>
  <c r="AQ49" i="33"/>
  <c r="Z49" i="33"/>
  <c r="AP49" i="33"/>
  <c r="Y49" i="33"/>
  <c r="J33" i="34"/>
  <c r="Z33" i="34"/>
  <c r="AP33" i="34"/>
  <c r="I33" i="34"/>
  <c r="Y33" i="34"/>
  <c r="AO33" i="34"/>
  <c r="P33" i="34"/>
  <c r="AF33" i="34"/>
  <c r="W33" i="34"/>
  <c r="N33" i="34"/>
  <c r="AT33" i="34"/>
  <c r="AK33" i="34"/>
  <c r="T33" i="34"/>
  <c r="AZ33" i="34"/>
  <c r="AI33" i="34"/>
  <c r="AP40" i="33"/>
  <c r="Y40" i="33"/>
  <c r="AJ30" i="33"/>
  <c r="R30" i="33"/>
  <c r="AQ37" i="33"/>
  <c r="AA37" i="33"/>
  <c r="AZ37" i="33"/>
  <c r="AJ37" i="33"/>
  <c r="T37" i="33"/>
  <c r="AS37" i="33"/>
  <c r="AC37" i="33"/>
  <c r="M37" i="33"/>
  <c r="AT37" i="33"/>
  <c r="AD37" i="33"/>
  <c r="N37" i="33"/>
  <c r="AO37" i="33"/>
  <c r="Y37" i="33"/>
  <c r="AX37" i="33"/>
  <c r="AH37" i="33"/>
  <c r="R37" i="33"/>
  <c r="AF37" i="33"/>
  <c r="BD37" i="33"/>
  <c r="AE37" i="33"/>
  <c r="AU37" i="33"/>
  <c r="AV37" i="33"/>
  <c r="BC37" i="33"/>
  <c r="AO49" i="34"/>
  <c r="Y49" i="34"/>
  <c r="AP49" i="34"/>
  <c r="Z49" i="34"/>
  <c r="AQ49" i="34"/>
  <c r="AA49" i="34"/>
  <c r="AR49" i="34"/>
  <c r="AB49" i="34"/>
  <c r="AS49" i="34"/>
  <c r="AC49" i="34"/>
  <c r="AT49" i="34"/>
  <c r="AD49" i="34"/>
  <c r="AU49" i="34"/>
  <c r="AE49" i="34"/>
  <c r="AV49" i="34"/>
  <c r="AF49" i="34"/>
  <c r="AF28" i="34"/>
  <c r="P28" i="34"/>
  <c r="AQ39" i="33"/>
  <c r="BB39" i="33"/>
  <c r="AL39" i="33"/>
  <c r="V39" i="33"/>
  <c r="AU39" i="33"/>
  <c r="AE39" i="33"/>
  <c r="O39" i="33"/>
  <c r="AV39" i="33"/>
  <c r="AF39" i="33"/>
  <c r="P39" i="33"/>
  <c r="AO39" i="33"/>
  <c r="Y39" i="33"/>
  <c r="AZ39" i="33"/>
  <c r="AJ39" i="33"/>
  <c r="T39" i="33"/>
  <c r="AS39" i="33"/>
  <c r="BD54" i="33"/>
  <c r="AN54" i="33"/>
  <c r="AW54" i="33"/>
  <c r="AG54" i="33"/>
  <c r="AP54" i="33"/>
  <c r="AY54" i="33"/>
  <c r="AI54" i="33"/>
  <c r="AT54" i="33"/>
  <c r="AD54" i="33"/>
  <c r="AU54" i="33"/>
  <c r="AE54" i="33"/>
  <c r="AR54" i="33"/>
  <c r="AZ54" i="33"/>
  <c r="AS54" i="33"/>
  <c r="Z42" i="33"/>
  <c r="AY42" i="33"/>
  <c r="AU30" i="33"/>
  <c r="E62" i="33"/>
  <c r="E63" i="33" s="1"/>
  <c r="W30" i="33"/>
  <c r="Y30" i="33"/>
  <c r="Z30" i="33"/>
  <c r="X30" i="33"/>
  <c r="AG30" i="33"/>
  <c r="AL30" i="33"/>
  <c r="F30" i="33"/>
  <c r="F60" i="33" s="1"/>
  <c r="AC30" i="33"/>
  <c r="L30" i="33"/>
  <c r="AK30" i="33"/>
  <c r="AX30" i="33"/>
  <c r="AE28" i="33"/>
  <c r="AE29" i="33" s="1"/>
  <c r="AH39" i="33"/>
  <c r="AD29" i="33"/>
  <c r="L29" i="33"/>
  <c r="AK55" i="33"/>
  <c r="BA55" i="33"/>
  <c r="AR55" i="33"/>
  <c r="AG55" i="33"/>
  <c r="AW55" i="33"/>
  <c r="AN55" i="33"/>
  <c r="BD55" i="33"/>
  <c r="AM55" i="33"/>
  <c r="BC55" i="33"/>
  <c r="AT55" i="33"/>
  <c r="AQ42" i="33"/>
  <c r="R42" i="33"/>
  <c r="AY39" i="33"/>
  <c r="AH42" i="33"/>
  <c r="Q29" i="33"/>
  <c r="AA39" i="33"/>
  <c r="AO29" i="33"/>
  <c r="U42" i="33"/>
  <c r="AK42" i="33"/>
  <c r="BA42" i="33"/>
  <c r="AB42" i="33"/>
  <c r="AR42" i="33"/>
  <c r="Y42" i="33"/>
  <c r="AO42" i="33"/>
  <c r="X42" i="33"/>
  <c r="AN42" i="33"/>
  <c r="BD42" i="33"/>
  <c r="AE42" i="33"/>
  <c r="AU42" i="33"/>
  <c r="V42" i="33"/>
  <c r="AL42" i="33"/>
  <c r="BB42" i="33"/>
  <c r="AC39" i="33"/>
  <c r="BA39" i="33"/>
  <c r="AR39" i="33"/>
  <c r="AG39" i="33"/>
  <c r="X39" i="33"/>
  <c r="BD39" i="33"/>
  <c r="AM39" i="33"/>
  <c r="AD39" i="33"/>
  <c r="AQ30" i="33"/>
  <c r="AA30" i="33"/>
  <c r="V30" i="33"/>
  <c r="H30" i="33"/>
  <c r="AP30" i="33"/>
  <c r="AM30" i="33"/>
  <c r="O37" i="33"/>
  <c r="X37" i="33"/>
  <c r="W37" i="33"/>
  <c r="AP37" i="33"/>
  <c r="AG37" i="33"/>
  <c r="V37" i="33"/>
  <c r="BB37" i="33"/>
  <c r="AK37" i="33"/>
  <c r="AB37" i="33"/>
  <c r="S37" i="33"/>
  <c r="AY37" i="33"/>
  <c r="BA54" i="33"/>
  <c r="AM54" i="33"/>
  <c r="AL54" i="33"/>
  <c r="AQ54" i="33"/>
  <c r="AX54" i="33"/>
  <c r="AF54" i="33"/>
  <c r="AA31" i="33"/>
  <c r="AQ31" i="33"/>
  <c r="AK31" i="33"/>
  <c r="AR31" i="33"/>
  <c r="T31" i="33"/>
  <c r="AC31" i="33"/>
  <c r="N31" i="33"/>
  <c r="AX31" i="33"/>
  <c r="Z31" i="33"/>
  <c r="J31" i="33"/>
  <c r="Q31" i="33"/>
  <c r="G31" i="33"/>
  <c r="G60" i="33" s="1"/>
  <c r="AE31" i="33"/>
  <c r="Y31" i="33"/>
  <c r="O31" i="33"/>
  <c r="AV31" i="33"/>
  <c r="X29" i="34"/>
  <c r="AN49" i="34"/>
  <c r="AM49" i="34"/>
  <c r="AL49" i="34"/>
  <c r="AK49" i="34"/>
  <c r="AJ49" i="34"/>
  <c r="AI49" i="34"/>
  <c r="AH49" i="34"/>
  <c r="AG49" i="34"/>
  <c r="M32" i="33"/>
  <c r="E29" i="33"/>
  <c r="S32" i="33"/>
  <c r="T32" i="33"/>
  <c r="AY32" i="33"/>
  <c r="AZ32" i="33"/>
  <c r="K32" i="33"/>
  <c r="L32" i="33"/>
  <c r="AJ32" i="33"/>
  <c r="N32" i="33"/>
  <c r="AD32" i="33"/>
  <c r="AT32" i="33"/>
  <c r="R32" i="33"/>
  <c r="AH32" i="33"/>
  <c r="AX32" i="33"/>
  <c r="Q32" i="33"/>
  <c r="AO32" i="33"/>
  <c r="H32" i="33"/>
  <c r="X32" i="33"/>
  <c r="AN32" i="33"/>
  <c r="Y32" i="33"/>
  <c r="W32" i="33"/>
  <c r="AM32" i="33"/>
  <c r="K30" i="33"/>
  <c r="AR30" i="33"/>
  <c r="S30" i="33"/>
  <c r="M30" i="33"/>
  <c r="J30" i="33"/>
  <c r="AI30" i="33"/>
  <c r="AS30" i="33"/>
  <c r="AB30" i="33"/>
  <c r="T30" i="33"/>
  <c r="N30" i="33"/>
  <c r="AD30" i="33"/>
  <c r="AT30" i="33"/>
  <c r="Q30" i="33"/>
  <c r="AW30" i="33"/>
  <c r="P30" i="33"/>
  <c r="AF30" i="33"/>
  <c r="AV30" i="33"/>
  <c r="AH30" i="33"/>
  <c r="I30" i="33"/>
  <c r="AO30" i="33"/>
  <c r="O30" i="33"/>
  <c r="AE30" i="33"/>
  <c r="AA32" i="33"/>
  <c r="AN29" i="34"/>
  <c r="H31" i="33"/>
  <c r="AG31" i="33"/>
  <c r="AT31" i="33"/>
  <c r="AJ31" i="33"/>
  <c r="I31" i="33"/>
  <c r="W31" i="33"/>
  <c r="AH31" i="33"/>
  <c r="AS31" i="33"/>
  <c r="S31" i="33"/>
  <c r="BB66" i="33"/>
  <c r="BB76" i="33" s="1"/>
  <c r="BB66" i="34"/>
  <c r="BB76" i="34" s="1"/>
  <c r="AW66" i="34"/>
  <c r="AW76" i="34" s="1"/>
  <c r="AW66" i="33"/>
  <c r="AW76" i="33" s="1"/>
  <c r="BD66" i="33"/>
  <c r="BD76" i="33" s="1"/>
  <c r="BD66" i="34"/>
  <c r="BD76" i="34" s="1"/>
  <c r="AY66" i="34"/>
  <c r="AY76" i="34" s="1"/>
  <c r="AY66" i="33"/>
  <c r="AY76" i="33" s="1"/>
  <c r="AM76" i="34"/>
  <c r="BA66" i="33"/>
  <c r="BA76" i="33" s="1"/>
  <c r="BA66" i="34"/>
  <c r="BA76" i="34" s="1"/>
  <c r="AN31" i="33"/>
  <c r="AO31" i="33"/>
  <c r="AL31" i="33"/>
  <c r="M31" i="33"/>
  <c r="AY34" i="33"/>
  <c r="K34" i="33"/>
  <c r="AQ34" i="33"/>
  <c r="AJ34" i="33"/>
  <c r="AR66" i="33"/>
  <c r="AR76" i="33" s="1"/>
  <c r="AR66" i="34"/>
  <c r="AR76" i="34" s="1"/>
  <c r="AS28" i="34"/>
  <c r="AS29" i="34" s="1"/>
  <c r="AO66" i="34"/>
  <c r="AO76" i="34" s="1"/>
  <c r="AO66" i="33"/>
  <c r="AO76" i="33" s="1"/>
  <c r="AT66" i="34"/>
  <c r="AT76" i="34" s="1"/>
  <c r="AT66" i="33"/>
  <c r="AT76" i="33" s="1"/>
  <c r="AQ55" i="33"/>
  <c r="AY55" i="33"/>
  <c r="AT50" i="33"/>
  <c r="AE50" i="33"/>
  <c r="AL50" i="33"/>
  <c r="AN66" i="34"/>
  <c r="AN76" i="34" s="1"/>
  <c r="AN66" i="33"/>
  <c r="AN76" i="33" s="1"/>
  <c r="AQ66" i="34"/>
  <c r="AQ76" i="34" s="1"/>
  <c r="AQ66" i="33"/>
  <c r="AQ76" i="33" s="1"/>
  <c r="AV66" i="34"/>
  <c r="AV76" i="34" s="1"/>
  <c r="AV66" i="33"/>
  <c r="AV76" i="33" s="1"/>
  <c r="BC66" i="33"/>
  <c r="BC76" i="33" s="1"/>
  <c r="BC66" i="34"/>
  <c r="BC76" i="34" s="1"/>
  <c r="AM76" i="33"/>
  <c r="AP66" i="34"/>
  <c r="AP76" i="34" s="1"/>
  <c r="AP66" i="33"/>
  <c r="AP76" i="33" s="1"/>
  <c r="AS66" i="33"/>
  <c r="AS76" i="33" s="1"/>
  <c r="AS66" i="34"/>
  <c r="AS76" i="34" s="1"/>
  <c r="AX66" i="34"/>
  <c r="AX76" i="34" s="1"/>
  <c r="AX66" i="33"/>
  <c r="AX76" i="33" s="1"/>
  <c r="AU66" i="33"/>
  <c r="AU76" i="33" s="1"/>
  <c r="AU66" i="34"/>
  <c r="AU76" i="34" s="1"/>
  <c r="AZ66" i="33"/>
  <c r="AZ76" i="33" s="1"/>
  <c r="AZ66" i="34"/>
  <c r="AZ76" i="34" s="1"/>
  <c r="AS48" i="33"/>
  <c r="AK48" i="33"/>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K31" i="33"/>
  <c r="AQ28" i="33"/>
  <c r="AQ29" i="33" s="1"/>
  <c r="AA28" i="33"/>
  <c r="BA41" i="33"/>
  <c r="AS41" i="33"/>
  <c r="AK41" i="33"/>
  <c r="AC41" i="33"/>
  <c r="U41" i="33"/>
  <c r="BB41" i="33"/>
  <c r="AT41" i="33"/>
  <c r="AL41" i="33"/>
  <c r="AD41" i="33"/>
  <c r="V41" i="33"/>
  <c r="BC41" i="33"/>
  <c r="AU41" i="33"/>
  <c r="AM41" i="33"/>
  <c r="AE41" i="33"/>
  <c r="W41" i="33"/>
  <c r="BD41" i="33"/>
  <c r="AV41" i="33"/>
  <c r="AN41" i="33"/>
  <c r="AF41" i="33"/>
  <c r="X41" i="33"/>
  <c r="AY41" i="33"/>
  <c r="AQ41" i="33"/>
  <c r="AI41" i="33"/>
  <c r="AA41" i="33"/>
  <c r="S41" i="33"/>
  <c r="AZ41" i="33"/>
  <c r="AR41" i="33"/>
  <c r="AJ41" i="33"/>
  <c r="AB41" i="33"/>
  <c r="T41" i="33"/>
  <c r="Q41" i="33"/>
  <c r="AX41" i="33"/>
  <c r="R41" i="33"/>
  <c r="Y41" i="33"/>
  <c r="AH41" i="33"/>
  <c r="Z41" i="33"/>
  <c r="AO41" i="33"/>
  <c r="AP41" i="33"/>
  <c r="AW41" i="33"/>
  <c r="AG41" i="33"/>
  <c r="AI28" i="33"/>
  <c r="AI29" i="33" s="1"/>
  <c r="BD43" i="33"/>
  <c r="AV43" i="33"/>
  <c r="AN43" i="33"/>
  <c r="AF43" i="33"/>
  <c r="X43" i="33"/>
  <c r="AW43" i="33"/>
  <c r="AO43" i="33"/>
  <c r="AG43" i="33"/>
  <c r="Y43" i="33"/>
  <c r="AX43" i="33"/>
  <c r="AP43" i="33"/>
  <c r="AH43" i="33"/>
  <c r="Z43" i="33"/>
  <c r="AY43" i="33"/>
  <c r="AQ43" i="33"/>
  <c r="AI43" i="33"/>
  <c r="AA43" i="33"/>
  <c r="S43" i="33"/>
  <c r="BB43" i="33"/>
  <c r="AT43" i="33"/>
  <c r="AL43" i="33"/>
  <c r="AD43" i="33"/>
  <c r="V43" i="33"/>
  <c r="BC43" i="33"/>
  <c r="AU43" i="33"/>
  <c r="AM43" i="33"/>
  <c r="AE43" i="33"/>
  <c r="W43" i="33"/>
  <c r="AK43" i="33"/>
  <c r="AR43" i="33"/>
  <c r="BA43" i="33"/>
  <c r="U43" i="33"/>
  <c r="AS43" i="33"/>
  <c r="T43" i="33"/>
  <c r="AB43" i="33"/>
  <c r="AC43" i="33"/>
  <c r="AJ43" i="33"/>
  <c r="AZ43" i="33"/>
  <c r="BD59" i="33"/>
  <c r="AV59" i="33"/>
  <c r="AN59" i="33"/>
  <c r="AW59" i="33"/>
  <c r="AO59" i="33"/>
  <c r="AX59" i="33"/>
  <c r="AP59" i="33"/>
  <c r="AY59" i="33"/>
  <c r="AQ59" i="33"/>
  <c r="AI59" i="33"/>
  <c r="BB59" i="33"/>
  <c r="AT59" i="33"/>
  <c r="AL59" i="33"/>
  <c r="BC59" i="33"/>
  <c r="AU59" i="33"/>
  <c r="AM59" i="33"/>
  <c r="AK59" i="33"/>
  <c r="AS59" i="33"/>
  <c r="AZ59" i="33"/>
  <c r="AJ59" i="33"/>
  <c r="AR59" i="33"/>
  <c r="BA59" i="33"/>
  <c r="R29" i="33"/>
  <c r="AX47" i="33"/>
  <c r="AP47" i="33"/>
  <c r="AH47" i="33"/>
  <c r="Z47" i="33"/>
  <c r="AY47" i="33"/>
  <c r="AQ47" i="33"/>
  <c r="AI47" i="33"/>
  <c r="AA47" i="33"/>
  <c r="AZ47" i="33"/>
  <c r="AR47" i="33"/>
  <c r="AJ47" i="33"/>
  <c r="AB47" i="33"/>
  <c r="BA47" i="33"/>
  <c r="AS47" i="33"/>
  <c r="AK47" i="33"/>
  <c r="AC47" i="33"/>
  <c r="BD47" i="33"/>
  <c r="AV47" i="33"/>
  <c r="AN47" i="33"/>
  <c r="AF47" i="33"/>
  <c r="X47" i="33"/>
  <c r="AW47" i="33"/>
  <c r="AO47" i="33"/>
  <c r="AG47" i="33"/>
  <c r="Y47" i="33"/>
  <c r="BB47" i="33"/>
  <c r="BC47" i="33"/>
  <c r="W47" i="33"/>
  <c r="AD47" i="33"/>
  <c r="AM47" i="33"/>
  <c r="AL47" i="33"/>
  <c r="AT47" i="33"/>
  <c r="AU47" i="33"/>
  <c r="AE47" i="33"/>
  <c r="AP29" i="33"/>
  <c r="AV29" i="33"/>
  <c r="K28" i="33"/>
  <c r="K29" i="33" s="1"/>
  <c r="AZ51" i="33"/>
  <c r="AR51" i="33"/>
  <c r="AJ51" i="33"/>
  <c r="AB51" i="33"/>
  <c r="BA51" i="33"/>
  <c r="AS51" i="33"/>
  <c r="AK51" i="33"/>
  <c r="AC51" i="33"/>
  <c r="BB51" i="33"/>
  <c r="AT51" i="33"/>
  <c r="AL51" i="33"/>
  <c r="AD51" i="33"/>
  <c r="BC51" i="33"/>
  <c r="AU51" i="33"/>
  <c r="AM51" i="33"/>
  <c r="AE51" i="33"/>
  <c r="AX51" i="33"/>
  <c r="AP51" i="33"/>
  <c r="AH51" i="33"/>
  <c r="AY51" i="33"/>
  <c r="AQ51" i="33"/>
  <c r="AI51" i="33"/>
  <c r="AA51" i="33"/>
  <c r="AW51" i="33"/>
  <c r="AG51" i="33"/>
  <c r="AN51" i="33"/>
  <c r="AF51" i="33"/>
  <c r="AO51" i="33"/>
  <c r="AV51" i="33"/>
  <c r="BD51" i="33"/>
  <c r="BD38" i="33"/>
  <c r="AV38" i="33"/>
  <c r="AN38" i="33"/>
  <c r="AF38" i="33"/>
  <c r="X38" i="33"/>
  <c r="P38" i="33"/>
  <c r="AW38" i="33"/>
  <c r="AO38" i="33"/>
  <c r="AG38" i="33"/>
  <c r="Y38" i="33"/>
  <c r="Q38" i="33"/>
  <c r="AX38" i="33"/>
  <c r="AP38" i="33"/>
  <c r="AH38" i="33"/>
  <c r="Z38" i="33"/>
  <c r="R38" i="33"/>
  <c r="AY38" i="33"/>
  <c r="AQ38" i="33"/>
  <c r="AI38" i="33"/>
  <c r="AA38" i="33"/>
  <c r="S38" i="33"/>
  <c r="BB38" i="33"/>
  <c r="AT38" i="33"/>
  <c r="AL38" i="33"/>
  <c r="AD38" i="33"/>
  <c r="V38" i="33"/>
  <c r="N38" i="33"/>
  <c r="BC38" i="33"/>
  <c r="AU38" i="33"/>
  <c r="AM38" i="33"/>
  <c r="AE38" i="33"/>
  <c r="W38" i="33"/>
  <c r="O38" i="33"/>
  <c r="AR38" i="33"/>
  <c r="AS38" i="33"/>
  <c r="AZ38" i="33"/>
  <c r="T38" i="33"/>
  <c r="AC38" i="33"/>
  <c r="BA38" i="33"/>
  <c r="AB38" i="33"/>
  <c r="AJ38" i="33"/>
  <c r="AK38" i="33"/>
  <c r="U38" i="33"/>
  <c r="AZ46" i="33"/>
  <c r="AR46" i="33"/>
  <c r="AJ46" i="33"/>
  <c r="AB46" i="33"/>
  <c r="BA46" i="33"/>
  <c r="AS46" i="33"/>
  <c r="AK46" i="33"/>
  <c r="AC46" i="33"/>
  <c r="BB46" i="33"/>
  <c r="AT46" i="33"/>
  <c r="AL46" i="33"/>
  <c r="AD46" i="33"/>
  <c r="V46" i="33"/>
  <c r="BC46" i="33"/>
  <c r="AU46" i="33"/>
  <c r="AM46" i="33"/>
  <c r="AE46" i="33"/>
  <c r="W46" i="33"/>
  <c r="AX46" i="33"/>
  <c r="AP46" i="33"/>
  <c r="AH46" i="33"/>
  <c r="Z46" i="33"/>
  <c r="AY46" i="33"/>
  <c r="AQ46" i="33"/>
  <c r="AI46" i="33"/>
  <c r="AA46" i="33"/>
  <c r="X46" i="33"/>
  <c r="Y46" i="33"/>
  <c r="AF46" i="33"/>
  <c r="AO46" i="33"/>
  <c r="AG46" i="33"/>
  <c r="AV46" i="33"/>
  <c r="AW46" i="33"/>
  <c r="BD46" i="33"/>
  <c r="AN46" i="33"/>
  <c r="AH29" i="33"/>
  <c r="AT29" i="33"/>
  <c r="AY53" i="33"/>
  <c r="AQ53" i="33"/>
  <c r="AI53" i="33"/>
  <c r="AZ53" i="33"/>
  <c r="AR53" i="33"/>
  <c r="AJ53" i="33"/>
  <c r="BA53" i="33"/>
  <c r="AS53" i="33"/>
  <c r="AK53" i="33"/>
  <c r="AC53" i="33"/>
  <c r="BB53" i="33"/>
  <c r="AT53" i="33"/>
  <c r="AL53" i="33"/>
  <c r="AD53" i="33"/>
  <c r="AW53" i="33"/>
  <c r="AO53" i="33"/>
  <c r="AG53" i="33"/>
  <c r="AX53" i="33"/>
  <c r="AP53" i="33"/>
  <c r="AH53" i="33"/>
  <c r="AE53" i="33"/>
  <c r="AN53" i="33"/>
  <c r="AF53" i="33"/>
  <c r="AM53" i="33"/>
  <c r="AV53" i="33"/>
  <c r="BC53" i="33"/>
  <c r="BD53" i="33"/>
  <c r="AU53" i="33"/>
  <c r="S28" i="33"/>
  <c r="S29" i="33" s="1"/>
  <c r="AY35" i="33"/>
  <c r="AQ35" i="33"/>
  <c r="AI35" i="33"/>
  <c r="AA35" i="33"/>
  <c r="S35" i="33"/>
  <c r="K35" i="33"/>
  <c r="AK35" i="33"/>
  <c r="AZ35" i="33"/>
  <c r="AR35" i="33"/>
  <c r="AJ35" i="33"/>
  <c r="AB35" i="33"/>
  <c r="T35" i="33"/>
  <c r="L35" i="33"/>
  <c r="AC35" i="33"/>
  <c r="M35" i="33"/>
  <c r="BA35" i="33"/>
  <c r="AS35" i="33"/>
  <c r="U35" i="33"/>
  <c r="BB35" i="33"/>
  <c r="AT35" i="33"/>
  <c r="AL35" i="33"/>
  <c r="AD35" i="33"/>
  <c r="V35" i="33"/>
  <c r="N35" i="33"/>
  <c r="AW35" i="33"/>
  <c r="AO35" i="33"/>
  <c r="AG35" i="33"/>
  <c r="Y35" i="33"/>
  <c r="Q35" i="33"/>
  <c r="AX35" i="33"/>
  <c r="AP35" i="33"/>
  <c r="AH35" i="33"/>
  <c r="Z35" i="33"/>
  <c r="R35" i="33"/>
  <c r="AU35" i="33"/>
  <c r="X35" i="33"/>
  <c r="AV35" i="33"/>
  <c r="P35" i="33"/>
  <c r="BC35" i="33"/>
  <c r="W35" i="33"/>
  <c r="AF35" i="33"/>
  <c r="AE35" i="33"/>
  <c r="AM35" i="33"/>
  <c r="AN35" i="33"/>
  <c r="O35" i="33"/>
  <c r="BA57" i="33"/>
  <c r="AS57" i="33"/>
  <c r="AK57" i="33"/>
  <c r="BB57" i="33"/>
  <c r="AT57" i="33"/>
  <c r="AL57" i="33"/>
  <c r="BC57" i="33"/>
  <c r="AU57" i="33"/>
  <c r="AM57" i="33"/>
  <c r="BD57" i="33"/>
  <c r="AV57" i="33"/>
  <c r="AN57" i="33"/>
  <c r="AY57" i="33"/>
  <c r="AQ57" i="33"/>
  <c r="AI57" i="33"/>
  <c r="AZ57" i="33"/>
  <c r="AR57" i="33"/>
  <c r="AJ57" i="33"/>
  <c r="AX57" i="33"/>
  <c r="AG57" i="33"/>
  <c r="AP57" i="33"/>
  <c r="AW57" i="33"/>
  <c r="AH57" i="33"/>
  <c r="AO57" i="33"/>
  <c r="D35" i="20"/>
  <c r="D36" i="20" s="1"/>
  <c r="D37" i="20" s="1"/>
  <c r="D38" i="20" s="1"/>
  <c r="D39" i="20" s="1"/>
  <c r="D40" i="20" s="1"/>
  <c r="J60" i="33" l="1"/>
  <c r="F61" i="33"/>
  <c r="F62" i="33" s="1"/>
  <c r="G61" i="33" s="1"/>
  <c r="G62" i="33" s="1"/>
  <c r="H61" i="33" s="1"/>
  <c r="AX58" i="33"/>
  <c r="AQ58" i="33"/>
  <c r="AY58" i="33"/>
  <c r="AT58" i="33"/>
  <c r="BC58" i="33"/>
  <c r="AM58" i="33"/>
  <c r="AV58" i="33"/>
  <c r="AW58" i="33"/>
  <c r="AZ58" i="33"/>
  <c r="AJ58" i="33"/>
  <c r="AS58" i="33"/>
  <c r="AI58" i="33"/>
  <c r="AH58" i="33"/>
  <c r="BB58" i="33"/>
  <c r="AU58" i="33"/>
  <c r="AN58" i="33"/>
  <c r="AR58" i="33"/>
  <c r="AK58" i="33"/>
  <c r="AP58" i="33"/>
  <c r="AL58" i="33"/>
  <c r="BD58" i="33"/>
  <c r="AO58" i="33"/>
  <c r="BA58" i="33"/>
  <c r="E64" i="33"/>
  <c r="BA41" i="34"/>
  <c r="AK41" i="34"/>
  <c r="AK60" i="34" s="1"/>
  <c r="U41" i="34"/>
  <c r="U60" i="34" s="1"/>
  <c r="AT41" i="34"/>
  <c r="AD41" i="34"/>
  <c r="AD60" i="34" s="1"/>
  <c r="BC41" i="34"/>
  <c r="AM41" i="34"/>
  <c r="W41" i="34"/>
  <c r="W60" i="34" s="1"/>
  <c r="AV41" i="34"/>
  <c r="AF41" i="34"/>
  <c r="AW41" i="34"/>
  <c r="AG41" i="34"/>
  <c r="Q41" i="34"/>
  <c r="Q60" i="34" s="1"/>
  <c r="AP41" i="34"/>
  <c r="AP60" i="34" s="1"/>
  <c r="Z41" i="34"/>
  <c r="Z60" i="34" s="1"/>
  <c r="AY41" i="34"/>
  <c r="AY60" i="34" s="1"/>
  <c r="AI41" i="34"/>
  <c r="S41" i="34"/>
  <c r="S60" i="34" s="1"/>
  <c r="AR41" i="34"/>
  <c r="AB41" i="34"/>
  <c r="AB60" i="34" s="1"/>
  <c r="AC41" i="34"/>
  <c r="AC60" i="34" s="1"/>
  <c r="AL41" i="34"/>
  <c r="AU41" i="34"/>
  <c r="BD41" i="34"/>
  <c r="X41" i="34"/>
  <c r="X60" i="34" s="1"/>
  <c r="Y41" i="34"/>
  <c r="AH41" i="34"/>
  <c r="AQ41" i="34"/>
  <c r="AZ41" i="34"/>
  <c r="T41" i="34"/>
  <c r="T60" i="34" s="1"/>
  <c r="AS41" i="34"/>
  <c r="BB41" i="34"/>
  <c r="V41" i="34"/>
  <c r="V60" i="34" s="1"/>
  <c r="AE41" i="34"/>
  <c r="AE60" i="34" s="1"/>
  <c r="AN41" i="34"/>
  <c r="AO41" i="34"/>
  <c r="AX41" i="34"/>
  <c r="R41" i="34"/>
  <c r="R60" i="34" s="1"/>
  <c r="AA41" i="34"/>
  <c r="AA60" i="34" s="1"/>
  <c r="AJ41" i="34"/>
  <c r="AS57" i="34"/>
  <c r="BB57" i="34"/>
  <c r="BB60" i="34" s="1"/>
  <c r="AL57" i="34"/>
  <c r="AU57" i="34"/>
  <c r="BD57" i="34"/>
  <c r="BD60" i="34" s="1"/>
  <c r="AN57" i="34"/>
  <c r="BA57" i="34"/>
  <c r="AT57" i="34"/>
  <c r="AM57" i="34"/>
  <c r="AW57" i="34"/>
  <c r="AG57" i="34"/>
  <c r="AP57" i="34"/>
  <c r="AY57" i="34"/>
  <c r="AI57" i="34"/>
  <c r="AR57" i="34"/>
  <c r="AK57" i="34"/>
  <c r="AV57" i="34"/>
  <c r="AX57" i="34"/>
  <c r="AQ57" i="34"/>
  <c r="AJ57" i="34"/>
  <c r="BC57" i="34"/>
  <c r="BC60" i="34" s="1"/>
  <c r="AO57" i="34"/>
  <c r="AH57" i="34"/>
  <c r="AZ57" i="34"/>
  <c r="AW56" i="33"/>
  <c r="AH56" i="33"/>
  <c r="AX56" i="33"/>
  <c r="AG56" i="33"/>
  <c r="BA56" i="33"/>
  <c r="AK56" i="33"/>
  <c r="AT56" i="33"/>
  <c r="BC56" i="33"/>
  <c r="AM56" i="33"/>
  <c r="AV56" i="33"/>
  <c r="AF56" i="33"/>
  <c r="AQ56" i="33"/>
  <c r="AZ56" i="33"/>
  <c r="AJ56" i="33"/>
  <c r="AO56" i="33"/>
  <c r="AP56" i="33"/>
  <c r="AS56" i="33"/>
  <c r="BB56" i="33"/>
  <c r="AL56" i="33"/>
  <c r="AU56" i="33"/>
  <c r="BD56" i="33"/>
  <c r="AN56" i="33"/>
  <c r="AY56" i="33"/>
  <c r="AI56" i="33"/>
  <c r="AR56" i="33"/>
  <c r="P29" i="34"/>
  <c r="AF29" i="34"/>
  <c r="I60" i="33"/>
  <c r="H60" i="33"/>
  <c r="K60" i="33"/>
  <c r="G60" i="34"/>
  <c r="K60" i="34"/>
  <c r="O60" i="34"/>
  <c r="E63" i="34"/>
  <c r="E64" i="34" s="1"/>
  <c r="F61" i="34"/>
  <c r="AT60" i="34"/>
  <c r="J60" i="34"/>
  <c r="Y60" i="34"/>
  <c r="AQ60" i="34"/>
  <c r="AF60" i="34"/>
  <c r="L60" i="34"/>
  <c r="I60" i="34"/>
  <c r="M60" i="34"/>
  <c r="P60" i="34"/>
  <c r="N60" i="34"/>
  <c r="H60" i="34"/>
  <c r="BC52" i="33"/>
  <c r="AU52" i="33"/>
  <c r="AM52" i="33"/>
  <c r="AE52" i="33"/>
  <c r="BD52" i="33"/>
  <c r="AV52" i="33"/>
  <c r="AN52" i="33"/>
  <c r="AF52" i="33"/>
  <c r="AW52" i="33"/>
  <c r="AO52" i="33"/>
  <c r="AG52" i="33"/>
  <c r="AX52" i="33"/>
  <c r="AP52" i="33"/>
  <c r="AH52" i="33"/>
  <c r="BA52" i="33"/>
  <c r="AS52" i="33"/>
  <c r="AK52" i="33"/>
  <c r="AC52" i="33"/>
  <c r="BB52" i="33"/>
  <c r="AT52" i="33"/>
  <c r="AL52" i="33"/>
  <c r="AD52" i="33"/>
  <c r="AZ52" i="33"/>
  <c r="AB52" i="33"/>
  <c r="AI52" i="33"/>
  <c r="AR52" i="33"/>
  <c r="AQ52" i="33"/>
  <c r="AY52" i="33"/>
  <c r="AJ52" i="33"/>
  <c r="AY44" i="33"/>
  <c r="AQ44" i="33"/>
  <c r="AI44" i="33"/>
  <c r="AA44" i="33"/>
  <c r="AZ44" i="33"/>
  <c r="AR44" i="33"/>
  <c r="AJ44" i="33"/>
  <c r="AB44" i="33"/>
  <c r="T44" i="33"/>
  <c r="BA44" i="33"/>
  <c r="AS44" i="33"/>
  <c r="AK44" i="33"/>
  <c r="AC44" i="33"/>
  <c r="U44" i="33"/>
  <c r="BB44" i="33"/>
  <c r="AT44" i="33"/>
  <c r="AL44" i="33"/>
  <c r="AD44" i="33"/>
  <c r="V44" i="33"/>
  <c r="AW44" i="33"/>
  <c r="AO44" i="33"/>
  <c r="AG44" i="33"/>
  <c r="Y44" i="33"/>
  <c r="AX44" i="33"/>
  <c r="AP44" i="33"/>
  <c r="AH44" i="33"/>
  <c r="Z44" i="33"/>
  <c r="X44" i="33"/>
  <c r="AE44" i="33"/>
  <c r="AU44" i="33"/>
  <c r="AF44" i="33"/>
  <c r="AM44" i="33"/>
  <c r="AV44" i="33"/>
  <c r="BC44" i="33"/>
  <c r="W44" i="33"/>
  <c r="BD44" i="33"/>
  <c r="AN44" i="33"/>
  <c r="BC36" i="33"/>
  <c r="AU36" i="33"/>
  <c r="AM36" i="33"/>
  <c r="AE36" i="33"/>
  <c r="W36" i="33"/>
  <c r="O36" i="33"/>
  <c r="O60" i="33" s="1"/>
  <c r="BD36" i="33"/>
  <c r="AV36" i="33"/>
  <c r="AN36" i="33"/>
  <c r="AF36" i="33"/>
  <c r="X36" i="33"/>
  <c r="P36" i="33"/>
  <c r="P60" i="33" s="1"/>
  <c r="AW36" i="33"/>
  <c r="AO36" i="33"/>
  <c r="AG36" i="33"/>
  <c r="AG60" i="33" s="1"/>
  <c r="Y36" i="33"/>
  <c r="Q36" i="33"/>
  <c r="Q60" i="33" s="1"/>
  <c r="AX36" i="33"/>
  <c r="AP36" i="33"/>
  <c r="AH36" i="33"/>
  <c r="Z36" i="33"/>
  <c r="R36" i="33"/>
  <c r="R60" i="33" s="1"/>
  <c r="BA36" i="33"/>
  <c r="AS36" i="33"/>
  <c r="AK36" i="33"/>
  <c r="AC36" i="33"/>
  <c r="U36" i="33"/>
  <c r="M36" i="33"/>
  <c r="M60" i="33" s="1"/>
  <c r="BB36" i="33"/>
  <c r="AT36" i="33"/>
  <c r="AL36" i="33"/>
  <c r="AD36" i="33"/>
  <c r="V36" i="33"/>
  <c r="N36" i="33"/>
  <c r="N60" i="33" s="1"/>
  <c r="AJ36" i="33"/>
  <c r="AQ36" i="33"/>
  <c r="AZ36" i="33"/>
  <c r="T36" i="33"/>
  <c r="AR36" i="33"/>
  <c r="AY36" i="33"/>
  <c r="AA36" i="33"/>
  <c r="AB36" i="33"/>
  <c r="AI36" i="33"/>
  <c r="L36" i="33"/>
  <c r="L60" i="33" s="1"/>
  <c r="S36" i="33"/>
  <c r="S60" i="33" s="1"/>
  <c r="AA29" i="33"/>
  <c r="D41" i="20"/>
  <c r="H12" i="20"/>
  <c r="AO60" i="34" l="1"/>
  <c r="AL60" i="34"/>
  <c r="BA60" i="34"/>
  <c r="AJ60" i="34"/>
  <c r="AX60" i="34"/>
  <c r="AV60" i="34"/>
  <c r="AM60" i="34"/>
  <c r="AR60" i="34"/>
  <c r="AG60" i="34"/>
  <c r="V60" i="33"/>
  <c r="AN60" i="34"/>
  <c r="AW60" i="34"/>
  <c r="AR60" i="33"/>
  <c r="AI60" i="34"/>
  <c r="AZ60" i="34"/>
  <c r="AU60" i="34"/>
  <c r="X60" i="33"/>
  <c r="AK60" i="33"/>
  <c r="AW60" i="33"/>
  <c r="AA60" i="33"/>
  <c r="AS60" i="34"/>
  <c r="AH60" i="34"/>
  <c r="F63" i="33"/>
  <c r="F64" i="33" s="1"/>
  <c r="AB60" i="33"/>
  <c r="AS60" i="33"/>
  <c r="AX60" i="33"/>
  <c r="AU60" i="33"/>
  <c r="AP60" i="33"/>
  <c r="Y60" i="33"/>
  <c r="AV60" i="33"/>
  <c r="T60" i="33"/>
  <c r="AT60" i="33"/>
  <c r="AZ60" i="33"/>
  <c r="BA60" i="33"/>
  <c r="AC60" i="33"/>
  <c r="AJ60" i="33"/>
  <c r="AN60" i="33"/>
  <c r="AF60" i="33"/>
  <c r="Z60" i="33"/>
  <c r="BC60" i="33"/>
  <c r="AI60" i="33"/>
  <c r="AQ60" i="33"/>
  <c r="BD60" i="33"/>
  <c r="BB60" i="33"/>
  <c r="W60" i="33"/>
  <c r="E66" i="34"/>
  <c r="E76" i="34" s="1"/>
  <c r="E77" i="34" s="1"/>
  <c r="E80" i="34" s="1"/>
  <c r="E81" i="34" s="1"/>
  <c r="E66" i="33"/>
  <c r="E76" i="33" s="1"/>
  <c r="E77" i="33" s="1"/>
  <c r="E80" i="33" s="1"/>
  <c r="E81" i="33" s="1"/>
  <c r="AY60" i="33"/>
  <c r="AE60" i="33"/>
  <c r="AL60" i="33"/>
  <c r="U60" i="33"/>
  <c r="AM60" i="33"/>
  <c r="AO60" i="33"/>
  <c r="F62" i="34"/>
  <c r="G61" i="34" s="1"/>
  <c r="AH60" i="33"/>
  <c r="H62" i="33"/>
  <c r="I61" i="33" s="1"/>
  <c r="G63" i="33"/>
  <c r="G64" i="33" s="1"/>
  <c r="AD60" i="33"/>
  <c r="D42" i="20"/>
  <c r="I12" i="20"/>
  <c r="F63" i="34" l="1"/>
  <c r="F64" i="34" s="1"/>
  <c r="H63" i="33"/>
  <c r="H64" i="33" s="1"/>
  <c r="F66" i="34"/>
  <c r="F76" i="34" s="1"/>
  <c r="F66" i="33"/>
  <c r="F76" i="33" s="1"/>
  <c r="F77" i="33" s="1"/>
  <c r="F80" i="33" s="1"/>
  <c r="F81" i="33" s="1"/>
  <c r="G62" i="34"/>
  <c r="H61" i="34" s="1"/>
  <c r="I62" i="33"/>
  <c r="J61" i="33" s="1"/>
  <c r="D43" i="20"/>
  <c r="J12" i="20"/>
  <c r="F77" i="34" l="1"/>
  <c r="F80" i="34" s="1"/>
  <c r="F81" i="34" s="1"/>
  <c r="G66" i="34"/>
  <c r="G76" i="34" s="1"/>
  <c r="G66" i="33"/>
  <c r="G76" i="33" s="1"/>
  <c r="G77" i="33" s="1"/>
  <c r="G80" i="33" s="1"/>
  <c r="G81" i="33" s="1"/>
  <c r="I63" i="33"/>
  <c r="I64" i="33" s="1"/>
  <c r="G63" i="34"/>
  <c r="G64" i="34" s="1"/>
  <c r="H62" i="34"/>
  <c r="I61" i="34" s="1"/>
  <c r="J62" i="33"/>
  <c r="K61" i="33" s="1"/>
  <c r="D44" i="20"/>
  <c r="K12" i="20"/>
  <c r="G77" i="34" l="1"/>
  <c r="G80" i="34" s="1"/>
  <c r="G81" i="34" s="1"/>
  <c r="J63" i="33"/>
  <c r="J64" i="33" s="1"/>
  <c r="H63" i="34"/>
  <c r="H64" i="34" s="1"/>
  <c r="H66" i="33"/>
  <c r="H76" i="33" s="1"/>
  <c r="H77" i="33" s="1"/>
  <c r="H80" i="33" s="1"/>
  <c r="H81" i="33" s="1"/>
  <c r="H66" i="34"/>
  <c r="H76" i="34" s="1"/>
  <c r="I62" i="34"/>
  <c r="J61" i="34" s="1"/>
  <c r="K62" i="33"/>
  <c r="L61" i="33" s="1"/>
  <c r="D45" i="20"/>
  <c r="L12" i="20"/>
  <c r="H77" i="34" l="1"/>
  <c r="H80" i="34" s="1"/>
  <c r="H81" i="34" s="1"/>
  <c r="I66" i="33"/>
  <c r="I76" i="33" s="1"/>
  <c r="I77" i="33" s="1"/>
  <c r="I80" i="33" s="1"/>
  <c r="I81" i="33" s="1"/>
  <c r="I66" i="34"/>
  <c r="I76" i="34" s="1"/>
  <c r="I63" i="34"/>
  <c r="I64" i="34" s="1"/>
  <c r="J62" i="34"/>
  <c r="K61" i="34" s="1"/>
  <c r="K63" i="33"/>
  <c r="K64" i="33" s="1"/>
  <c r="L62" i="33"/>
  <c r="M61" i="33" s="1"/>
  <c r="D46" i="20"/>
  <c r="M12" i="20"/>
  <c r="I77" i="34" l="1"/>
  <c r="I80" i="34" s="1"/>
  <c r="I81" i="34" s="1"/>
  <c r="J63" i="34"/>
  <c r="J64" i="34" s="1"/>
  <c r="J66" i="34"/>
  <c r="J76" i="34" s="1"/>
  <c r="J66" i="33"/>
  <c r="J76" i="33" s="1"/>
  <c r="J77" i="33" s="1"/>
  <c r="J80" i="33" s="1"/>
  <c r="J81" i="33" s="1"/>
  <c r="L63" i="33"/>
  <c r="L64" i="33" s="1"/>
  <c r="K62" i="34"/>
  <c r="L61" i="34" s="1"/>
  <c r="M62" i="33"/>
  <c r="N61" i="33" s="1"/>
  <c r="D47" i="20"/>
  <c r="N12" i="20"/>
  <c r="J77" i="34" l="1"/>
  <c r="J80" i="34" s="1"/>
  <c r="J81" i="34" s="1"/>
  <c r="K66" i="34"/>
  <c r="K76" i="34" s="1"/>
  <c r="K66" i="33"/>
  <c r="K76" i="33" s="1"/>
  <c r="K77" i="33" s="1"/>
  <c r="K80" i="33" s="1"/>
  <c r="K81" i="33" s="1"/>
  <c r="K63" i="34"/>
  <c r="K64" i="34" s="1"/>
  <c r="M63" i="33"/>
  <c r="M64" i="33" s="1"/>
  <c r="L62" i="34"/>
  <c r="M61" i="34" s="1"/>
  <c r="N62" i="33"/>
  <c r="O61" i="33" s="1"/>
  <c r="D48" i="20"/>
  <c r="O12" i="20"/>
  <c r="K77" i="34" l="1"/>
  <c r="K80" i="34" s="1"/>
  <c r="K81" i="34" s="1"/>
  <c r="L66" i="34"/>
  <c r="L76" i="34" s="1"/>
  <c r="L66" i="33"/>
  <c r="L76" i="33" s="1"/>
  <c r="L77" i="33" s="1"/>
  <c r="L80" i="33" s="1"/>
  <c r="L81" i="33" s="1"/>
  <c r="L63" i="34"/>
  <c r="L64" i="34" s="1"/>
  <c r="M62" i="34"/>
  <c r="N61" i="34" s="1"/>
  <c r="N63" i="33"/>
  <c r="N64" i="33" s="1"/>
  <c r="O62" i="33"/>
  <c r="P61" i="33" s="1"/>
  <c r="D49" i="20"/>
  <c r="P12" i="20"/>
  <c r="L77" i="34" l="1"/>
  <c r="L80" i="34" s="1"/>
  <c r="L81" i="34" s="1"/>
  <c r="O63" i="33"/>
  <c r="O64" i="33" s="1"/>
  <c r="M66" i="34"/>
  <c r="M76" i="34" s="1"/>
  <c r="M66" i="33"/>
  <c r="M76" i="33" s="1"/>
  <c r="M77" i="33" s="1"/>
  <c r="M80" i="33" s="1"/>
  <c r="M81" i="33" s="1"/>
  <c r="M63" i="34"/>
  <c r="M64" i="34" s="1"/>
  <c r="N62" i="34"/>
  <c r="O61" i="34" s="1"/>
  <c r="P62" i="33"/>
  <c r="Q61" i="33" s="1"/>
  <c r="D50" i="20"/>
  <c r="Q12" i="20"/>
  <c r="M77" i="34" l="1"/>
  <c r="M80" i="34" s="1"/>
  <c r="M81" i="34" s="1"/>
  <c r="N63" i="34"/>
  <c r="N64" i="34" s="1"/>
  <c r="N66" i="34"/>
  <c r="N76" i="34" s="1"/>
  <c r="N66" i="33"/>
  <c r="N76" i="33" s="1"/>
  <c r="N77" i="33" s="1"/>
  <c r="N80" i="33" s="1"/>
  <c r="N81" i="33" s="1"/>
  <c r="P63" i="33"/>
  <c r="P64" i="33" s="1"/>
  <c r="O62" i="34"/>
  <c r="P61" i="34" s="1"/>
  <c r="Q62" i="33"/>
  <c r="R61" i="33" s="1"/>
  <c r="R12" i="20"/>
  <c r="D51" i="20"/>
  <c r="N77" i="34" l="1"/>
  <c r="N80" i="34" s="1"/>
  <c r="N81" i="34" s="1"/>
  <c r="Q63" i="33"/>
  <c r="Q64" i="33" s="1"/>
  <c r="O66" i="34"/>
  <c r="O76" i="34" s="1"/>
  <c r="O66" i="33"/>
  <c r="O76" i="33" s="1"/>
  <c r="O77" i="33" s="1"/>
  <c r="O80" i="33" s="1"/>
  <c r="O81" i="33" s="1"/>
  <c r="O63" i="34"/>
  <c r="O64" i="34" s="1"/>
  <c r="P62" i="34"/>
  <c r="Q61" i="34" s="1"/>
  <c r="R62" i="33"/>
  <c r="S61" i="33" s="1"/>
  <c r="D52" i="20"/>
  <c r="S12" i="20"/>
  <c r="O77" i="34" l="1"/>
  <c r="O80" i="34" s="1"/>
  <c r="O81" i="34" s="1"/>
  <c r="R63" i="33"/>
  <c r="R64" i="33" s="1"/>
  <c r="P66" i="33"/>
  <c r="P76" i="33" s="1"/>
  <c r="P77" i="33" s="1"/>
  <c r="P80" i="33" s="1"/>
  <c r="P81" i="33" s="1"/>
  <c r="P66" i="34"/>
  <c r="P76" i="34" s="1"/>
  <c r="P63" i="34"/>
  <c r="P64" i="34" s="1"/>
  <c r="Q62" i="34"/>
  <c r="R61" i="34" s="1"/>
  <c r="S62" i="33"/>
  <c r="T61" i="33" s="1"/>
  <c r="D53" i="20"/>
  <c r="T12" i="20"/>
  <c r="S63" i="33" l="1"/>
  <c r="S64" i="33" s="1"/>
  <c r="P77" i="34"/>
  <c r="P80" i="34" s="1"/>
  <c r="P81" i="34" s="1"/>
  <c r="Q63" i="34"/>
  <c r="Q64" i="34" s="1"/>
  <c r="Q66" i="33"/>
  <c r="Q76" i="33" s="1"/>
  <c r="Q77" i="33" s="1"/>
  <c r="Q80" i="33" s="1"/>
  <c r="Q81" i="33" s="1"/>
  <c r="Q66" i="34"/>
  <c r="Q76" i="34" s="1"/>
  <c r="R62" i="34"/>
  <c r="S61" i="34" s="1"/>
  <c r="T62" i="33"/>
  <c r="U61" i="33" s="1"/>
  <c r="D54" i="20"/>
  <c r="U12" i="20"/>
  <c r="Q77" i="34" l="1"/>
  <c r="Q80" i="34" s="1"/>
  <c r="Q81" i="34" s="1"/>
  <c r="T63" i="33"/>
  <c r="T64" i="33" s="1"/>
  <c r="R63" i="34"/>
  <c r="R64" i="34" s="1"/>
  <c r="R66" i="33"/>
  <c r="R76" i="33" s="1"/>
  <c r="R77" i="33" s="1"/>
  <c r="R80" i="33" s="1"/>
  <c r="R81" i="33" s="1"/>
  <c r="R66" i="34"/>
  <c r="R76" i="34" s="1"/>
  <c r="S62" i="34"/>
  <c r="T61" i="34" s="1"/>
  <c r="U62" i="33"/>
  <c r="V61" i="33" s="1"/>
  <c r="D55" i="20"/>
  <c r="V12" i="20"/>
  <c r="R77" i="34" l="1"/>
  <c r="R80" i="34" s="1"/>
  <c r="R81" i="34" s="1"/>
  <c r="U63" i="33"/>
  <c r="U64" i="33" s="1"/>
  <c r="S66" i="33"/>
  <c r="S76" i="33" s="1"/>
  <c r="S77" i="33" s="1"/>
  <c r="S80" i="33" s="1"/>
  <c r="S81" i="33" s="1"/>
  <c r="S66" i="34"/>
  <c r="S76" i="34" s="1"/>
  <c r="S63" i="34"/>
  <c r="S64" i="34" s="1"/>
  <c r="T62" i="34"/>
  <c r="U61" i="34" s="1"/>
  <c r="V62" i="33"/>
  <c r="W61" i="33" s="1"/>
  <c r="D56" i="20"/>
  <c r="W12" i="20"/>
  <c r="S77" i="34" l="1"/>
  <c r="S80" i="34" s="1"/>
  <c r="S81" i="34" s="1"/>
  <c r="V63" i="33"/>
  <c r="V64" i="33" s="1"/>
  <c r="T66" i="33"/>
  <c r="T76" i="33" s="1"/>
  <c r="T77" i="33" s="1"/>
  <c r="T80" i="33" s="1"/>
  <c r="T81" i="33" s="1"/>
  <c r="T66" i="34"/>
  <c r="T76" i="34" s="1"/>
  <c r="T63" i="34"/>
  <c r="T64" i="34" s="1"/>
  <c r="U62" i="34"/>
  <c r="V61" i="34" s="1"/>
  <c r="W62" i="33"/>
  <c r="X61" i="33" s="1"/>
  <c r="D57" i="20"/>
  <c r="X12" i="20"/>
  <c r="W63" i="33" l="1"/>
  <c r="W64" i="33" s="1"/>
  <c r="T77" i="34"/>
  <c r="T80" i="34" s="1"/>
  <c r="T81" i="34" s="1"/>
  <c r="U63" i="34"/>
  <c r="U64" i="34" s="1"/>
  <c r="U66" i="33"/>
  <c r="U76" i="33" s="1"/>
  <c r="U77" i="33" s="1"/>
  <c r="U80" i="33" s="1"/>
  <c r="U81" i="33" s="1"/>
  <c r="U66" i="34"/>
  <c r="U76" i="34" s="1"/>
  <c r="V62" i="34"/>
  <c r="W61" i="34" s="1"/>
  <c r="X62" i="33"/>
  <c r="Y61" i="33" s="1"/>
  <c r="D58" i="20"/>
  <c r="Y12" i="20"/>
  <c r="V66" i="34" l="1"/>
  <c r="V76" i="34" s="1"/>
  <c r="V66" i="33"/>
  <c r="V76" i="33" s="1"/>
  <c r="V77" i="33" s="1"/>
  <c r="V80" i="33" s="1"/>
  <c r="V81" i="33" s="1"/>
  <c r="V63" i="34"/>
  <c r="V64" i="34" s="1"/>
  <c r="X63" i="33"/>
  <c r="X64" i="33" s="1"/>
  <c r="U77" i="34"/>
  <c r="U80" i="34" s="1"/>
  <c r="U81" i="34" s="1"/>
  <c r="W62" i="34"/>
  <c r="X61" i="34" s="1"/>
  <c r="Y62" i="33"/>
  <c r="Z61" i="33" s="1"/>
  <c r="D59" i="20"/>
  <c r="Z12" i="20"/>
  <c r="V77" i="34" l="1"/>
  <c r="V80" i="34" s="1"/>
  <c r="V81" i="34" s="1"/>
  <c r="W66" i="34"/>
  <c r="W76" i="34" s="1"/>
  <c r="W66" i="33"/>
  <c r="W76" i="33" s="1"/>
  <c r="W77" i="33" s="1"/>
  <c r="W80" i="33" s="1"/>
  <c r="W81" i="33" s="1"/>
  <c r="W63" i="34"/>
  <c r="W64" i="34" s="1"/>
  <c r="X62" i="34"/>
  <c r="Y61" i="34" s="1"/>
  <c r="Y63" i="33"/>
  <c r="Y64" i="33" s="1"/>
  <c r="Z62" i="33"/>
  <c r="AA61" i="33" s="1"/>
  <c r="D60" i="20"/>
  <c r="AA12" i="20"/>
  <c r="W77" i="34" l="1"/>
  <c r="W80" i="34" s="1"/>
  <c r="W81" i="34" s="1"/>
  <c r="Z63" i="33"/>
  <c r="Z64" i="33" s="1"/>
  <c r="X66" i="34"/>
  <c r="X76" i="34" s="1"/>
  <c r="X66" i="33"/>
  <c r="X76" i="33" s="1"/>
  <c r="X77" i="33" s="1"/>
  <c r="X80" i="33" s="1"/>
  <c r="X81" i="33" s="1"/>
  <c r="X63" i="34"/>
  <c r="X64" i="34" s="1"/>
  <c r="Y62" i="34"/>
  <c r="Z61" i="34" s="1"/>
  <c r="AA62" i="33"/>
  <c r="AB61" i="33" s="1"/>
  <c r="D61" i="20"/>
  <c r="AB12" i="20"/>
  <c r="X77" i="34" l="1"/>
  <c r="X80" i="34" s="1"/>
  <c r="X81" i="34" s="1"/>
  <c r="AA63" i="33"/>
  <c r="AA64" i="33" s="1"/>
  <c r="Y66" i="34"/>
  <c r="Y76" i="34" s="1"/>
  <c r="Y66" i="33"/>
  <c r="Y76" i="33" s="1"/>
  <c r="Y77" i="33" s="1"/>
  <c r="Y80" i="33" s="1"/>
  <c r="Y81" i="33" s="1"/>
  <c r="Y63" i="34"/>
  <c r="Y64" i="34" s="1"/>
  <c r="Z62" i="34"/>
  <c r="AA61" i="34" s="1"/>
  <c r="AB62" i="33"/>
  <c r="AC61" i="33" s="1"/>
  <c r="D62" i="20"/>
  <c r="AC12" i="20"/>
  <c r="Y77" i="34" l="1"/>
  <c r="Y80" i="34" s="1"/>
  <c r="Y81" i="34" s="1"/>
  <c r="Z63" i="34"/>
  <c r="Z64" i="34" s="1"/>
  <c r="AB63" i="33"/>
  <c r="AB64" i="33" s="1"/>
  <c r="Z66" i="34"/>
  <c r="Z76" i="34" s="1"/>
  <c r="Z66" i="33"/>
  <c r="Z76" i="33" s="1"/>
  <c r="Z77" i="33" s="1"/>
  <c r="Z80" i="33" s="1"/>
  <c r="Z81" i="33" s="1"/>
  <c r="AA62" i="34"/>
  <c r="AB61" i="34" s="1"/>
  <c r="AC62" i="33"/>
  <c r="AD61" i="33" s="1"/>
  <c r="D63" i="20"/>
  <c r="AD12" i="20"/>
  <c r="Z77" i="34" l="1"/>
  <c r="Z80" i="34" s="1"/>
  <c r="Z81" i="34" s="1"/>
  <c r="AC63" i="33"/>
  <c r="AC64" i="33" s="1"/>
  <c r="AA66" i="34"/>
  <c r="AA76" i="34" s="1"/>
  <c r="AA66" i="33"/>
  <c r="AA76" i="33" s="1"/>
  <c r="AA77" i="33" s="1"/>
  <c r="AA80" i="33" s="1"/>
  <c r="AA81" i="33" s="1"/>
  <c r="C4" i="33" s="1"/>
  <c r="G28" i="29" s="1"/>
  <c r="AA63" i="34"/>
  <c r="AA64" i="34" s="1"/>
  <c r="AB62" i="34"/>
  <c r="AC61" i="34" s="1"/>
  <c r="AD62" i="33"/>
  <c r="AE61" i="33" s="1"/>
  <c r="D64" i="20"/>
  <c r="AE12" i="20"/>
  <c r="AB63" i="34" l="1"/>
  <c r="AB64" i="34" s="1"/>
  <c r="AD63" i="33"/>
  <c r="AD64" i="33" s="1"/>
  <c r="AA77" i="34"/>
  <c r="AA80" i="34" s="1"/>
  <c r="AA81" i="34" s="1"/>
  <c r="C4" i="34" s="1"/>
  <c r="G29" i="29" s="1"/>
  <c r="AB66" i="33"/>
  <c r="AB76" i="33" s="1"/>
  <c r="AB77" i="33" s="1"/>
  <c r="AB80" i="33" s="1"/>
  <c r="AB81" i="33" s="1"/>
  <c r="AB66" i="34"/>
  <c r="AB76" i="34" s="1"/>
  <c r="AC62" i="34"/>
  <c r="AD61" i="34" s="1"/>
  <c r="AE62" i="33"/>
  <c r="AF61" i="33" s="1"/>
  <c r="D65" i="20"/>
  <c r="AF12" i="20"/>
  <c r="AB77" i="34" l="1"/>
  <c r="AB80" i="34" s="1"/>
  <c r="AB81" i="34" s="1"/>
  <c r="AC63" i="34"/>
  <c r="AC64" i="34" s="1"/>
  <c r="AE63" i="33"/>
  <c r="AE64" i="33" s="1"/>
  <c r="AC66" i="33"/>
  <c r="AC76" i="33" s="1"/>
  <c r="AC77" i="33" s="1"/>
  <c r="AC80" i="33" s="1"/>
  <c r="AC81" i="33" s="1"/>
  <c r="AC66" i="34"/>
  <c r="AC76" i="34" s="1"/>
  <c r="AD62" i="34"/>
  <c r="AE61" i="34" s="1"/>
  <c r="AF62" i="33"/>
  <c r="AG61" i="33" s="1"/>
  <c r="D66" i="20"/>
  <c r="AG12" i="20"/>
  <c r="AC77" i="34" l="1"/>
  <c r="AC80" i="34" s="1"/>
  <c r="AC81" i="34" s="1"/>
  <c r="AD63" i="34"/>
  <c r="AD64" i="34" s="1"/>
  <c r="AD66" i="33"/>
  <c r="AD76" i="33" s="1"/>
  <c r="AD77" i="33" s="1"/>
  <c r="AD80" i="33" s="1"/>
  <c r="AD81" i="33" s="1"/>
  <c r="AD66" i="34"/>
  <c r="AD76" i="34" s="1"/>
  <c r="AF63" i="33"/>
  <c r="AF64" i="33" s="1"/>
  <c r="AE62" i="34"/>
  <c r="AF61" i="34" s="1"/>
  <c r="AG62" i="33"/>
  <c r="AH61" i="33" s="1"/>
  <c r="D67" i="20"/>
  <c r="AH12" i="20"/>
  <c r="AD77" i="34" l="1"/>
  <c r="AD80" i="34" s="1"/>
  <c r="AD81" i="34" s="1"/>
  <c r="AG63" i="33"/>
  <c r="AG64" i="33" s="1"/>
  <c r="AE66" i="33"/>
  <c r="AE76" i="33" s="1"/>
  <c r="AE77" i="33" s="1"/>
  <c r="AE80" i="33" s="1"/>
  <c r="AE81" i="33" s="1"/>
  <c r="AE66" i="34"/>
  <c r="AE76" i="34" s="1"/>
  <c r="AE63" i="34"/>
  <c r="AE64" i="34" s="1"/>
  <c r="AF62" i="34"/>
  <c r="AG61" i="34" s="1"/>
  <c r="AH62" i="33"/>
  <c r="AI61" i="33" s="1"/>
  <c r="D68" i="20"/>
  <c r="AI12" i="20"/>
  <c r="AE77" i="34" l="1"/>
  <c r="AE80" i="34" s="1"/>
  <c r="AE81" i="34" s="1"/>
  <c r="AF63" i="34"/>
  <c r="AF64" i="34" s="1"/>
  <c r="AF66" i="33"/>
  <c r="AF76" i="33" s="1"/>
  <c r="AF77" i="33" s="1"/>
  <c r="AF80" i="33" s="1"/>
  <c r="AF81" i="33" s="1"/>
  <c r="AF66" i="34"/>
  <c r="AF76" i="34" s="1"/>
  <c r="AG62" i="34"/>
  <c r="AH61" i="34" s="1"/>
  <c r="AH63" i="33"/>
  <c r="AH64" i="33" s="1"/>
  <c r="AI62" i="33"/>
  <c r="AJ61" i="33" s="1"/>
  <c r="D69" i="20"/>
  <c r="AJ12" i="20"/>
  <c r="AI63" i="33" l="1"/>
  <c r="AI64" i="33" s="1"/>
  <c r="AG66" i="33"/>
  <c r="AG76" i="33" s="1"/>
  <c r="AG77" i="33" s="1"/>
  <c r="AG80" i="33" s="1"/>
  <c r="AG81" i="33" s="1"/>
  <c r="AG66" i="34"/>
  <c r="AG76" i="34" s="1"/>
  <c r="AF77" i="34"/>
  <c r="AF80" i="34" s="1"/>
  <c r="AF81" i="34" s="1"/>
  <c r="AG63" i="34"/>
  <c r="AG64" i="34" s="1"/>
  <c r="AH62" i="34"/>
  <c r="AI61" i="34" s="1"/>
  <c r="AJ62" i="33"/>
  <c r="AK61" i="33" s="1"/>
  <c r="D70" i="20"/>
  <c r="AK12" i="20"/>
  <c r="AH63" i="34" l="1"/>
  <c r="AH64" i="34" s="1"/>
  <c r="AG77" i="34"/>
  <c r="AG80" i="34" s="1"/>
  <c r="AG81" i="34" s="1"/>
  <c r="AH66" i="34"/>
  <c r="AH76" i="34" s="1"/>
  <c r="AH66" i="33"/>
  <c r="AH76" i="33" s="1"/>
  <c r="AH77" i="33" s="1"/>
  <c r="AH80" i="33" s="1"/>
  <c r="AH81" i="33" s="1"/>
  <c r="AJ63" i="33"/>
  <c r="AJ64" i="33" s="1"/>
  <c r="AI62" i="34"/>
  <c r="AJ61" i="34" s="1"/>
  <c r="AK62" i="33"/>
  <c r="AL61" i="33" s="1"/>
  <c r="D71" i="20"/>
  <c r="AL12" i="20"/>
  <c r="AH77" i="34" l="1"/>
  <c r="AH80" i="34" s="1"/>
  <c r="AH81" i="34" s="1"/>
  <c r="AK63" i="33"/>
  <c r="AK64" i="33" s="1"/>
  <c r="AI66" i="34"/>
  <c r="AI76" i="34" s="1"/>
  <c r="AI66" i="33"/>
  <c r="AI76" i="33" s="1"/>
  <c r="AI77" i="33" s="1"/>
  <c r="AI80" i="33" s="1"/>
  <c r="AI81" i="33" s="1"/>
  <c r="C5" i="33" s="1"/>
  <c r="H28" i="29" s="1"/>
  <c r="AI63" i="34"/>
  <c r="AI64" i="34" s="1"/>
  <c r="AI77" i="34" s="1"/>
  <c r="AI80" i="34" s="1"/>
  <c r="AJ62" i="34"/>
  <c r="AK61" i="34" s="1"/>
  <c r="AL62" i="33"/>
  <c r="AM61" i="33" s="1"/>
  <c r="D72" i="20"/>
  <c r="AM12" i="20"/>
  <c r="AI81" i="34" l="1"/>
  <c r="C5" i="34" s="1"/>
  <c r="H29" i="29" s="1"/>
  <c r="AJ63" i="34"/>
  <c r="AJ64" i="34" s="1"/>
  <c r="AL63" i="33"/>
  <c r="AL64" i="33" s="1"/>
  <c r="AJ66" i="34"/>
  <c r="AJ76" i="34" s="1"/>
  <c r="AJ66" i="33"/>
  <c r="AJ76" i="33" s="1"/>
  <c r="AJ77" i="33" s="1"/>
  <c r="AJ80" i="33" s="1"/>
  <c r="AJ81" i="33" s="1"/>
  <c r="AK62" i="34"/>
  <c r="AL61" i="34" s="1"/>
  <c r="AM62" i="33"/>
  <c r="AN61" i="33" s="1"/>
  <c r="D73" i="20"/>
  <c r="AN12" i="20"/>
  <c r="AJ77" i="34" l="1"/>
  <c r="AJ80" i="34" s="1"/>
  <c r="AJ81" i="34" s="1"/>
  <c r="AK63" i="34"/>
  <c r="AK64" i="34" s="1"/>
  <c r="AK66" i="34"/>
  <c r="AK76" i="34" s="1"/>
  <c r="AK66" i="33"/>
  <c r="AK76" i="33" s="1"/>
  <c r="AK77" i="33" s="1"/>
  <c r="AK80" i="33" s="1"/>
  <c r="AK81" i="33" s="1"/>
  <c r="AL62" i="34"/>
  <c r="AM61" i="34" s="1"/>
  <c r="AM63" i="33"/>
  <c r="AM64" i="33" s="1"/>
  <c r="AM77" i="33" s="1"/>
  <c r="AM80" i="33" s="1"/>
  <c r="AN62" i="33"/>
  <c r="AO61" i="33" s="1"/>
  <c r="D75" i="20"/>
  <c r="AO12" i="20"/>
  <c r="AK77" i="34" l="1"/>
  <c r="AK80" i="34" s="1"/>
  <c r="AK81" i="34" s="1"/>
  <c r="AL66" i="34"/>
  <c r="AL76" i="34" s="1"/>
  <c r="AL66" i="33"/>
  <c r="AL76" i="33" s="1"/>
  <c r="AL77" i="33" s="1"/>
  <c r="AL80" i="33" s="1"/>
  <c r="AL81" i="33" s="1"/>
  <c r="AM81" i="33" s="1"/>
  <c r="AL63" i="34"/>
  <c r="AL64" i="34" s="1"/>
  <c r="AL77" i="34" s="1"/>
  <c r="AL80" i="34" s="1"/>
  <c r="AM62" i="34"/>
  <c r="AN61" i="34" s="1"/>
  <c r="AN63" i="33"/>
  <c r="AN64" i="33" s="1"/>
  <c r="AN77" i="33" s="1"/>
  <c r="AN80" i="33" s="1"/>
  <c r="AO62" i="33"/>
  <c r="AP61" i="33" s="1"/>
  <c r="AL81" i="34" l="1"/>
  <c r="AN81" i="33"/>
  <c r="AM63" i="34"/>
  <c r="AM64" i="34" s="1"/>
  <c r="AM77" i="34" s="1"/>
  <c r="AM80" i="34" s="1"/>
  <c r="AO63" i="33"/>
  <c r="AO64" i="33" s="1"/>
  <c r="AO77" i="33" s="1"/>
  <c r="AO80" i="33" s="1"/>
  <c r="AN62" i="34"/>
  <c r="AO61" i="34" s="1"/>
  <c r="AP62" i="33"/>
  <c r="AQ61" i="33" s="1"/>
  <c r="AM81" i="34" l="1"/>
  <c r="AO81" i="33"/>
  <c r="AP63" i="33"/>
  <c r="AP64" i="33" s="1"/>
  <c r="AP77" i="33" s="1"/>
  <c r="AP80" i="33" s="1"/>
  <c r="AN63" i="34"/>
  <c r="AN64" i="34" s="1"/>
  <c r="AN77" i="34" s="1"/>
  <c r="AN80" i="34" s="1"/>
  <c r="AO62" i="34"/>
  <c r="AP61" i="34" s="1"/>
  <c r="AQ62" i="33"/>
  <c r="AR61" i="33" s="1"/>
  <c r="AP81" i="33" l="1"/>
  <c r="AN81" i="34"/>
  <c r="AO63" i="34"/>
  <c r="AO64" i="34" s="1"/>
  <c r="AO77" i="34" s="1"/>
  <c r="AO80" i="34" s="1"/>
  <c r="AP62" i="34"/>
  <c r="AQ61" i="34" s="1"/>
  <c r="AQ63" i="33"/>
  <c r="AQ64" i="33" s="1"/>
  <c r="AQ77" i="33" s="1"/>
  <c r="AQ80" i="33" s="1"/>
  <c r="AQ81" i="33" s="1"/>
  <c r="C6" i="33" s="1"/>
  <c r="I28" i="29" s="1"/>
  <c r="AR62" i="33"/>
  <c r="AS61" i="33" s="1"/>
  <c r="AO81" i="34" l="1"/>
  <c r="AP63" i="34"/>
  <c r="AP64" i="34" s="1"/>
  <c r="AP77" i="34" s="1"/>
  <c r="AP80" i="34" s="1"/>
  <c r="AQ62" i="34"/>
  <c r="AR61" i="34" s="1"/>
  <c r="AR63" i="33"/>
  <c r="AR64" i="33" s="1"/>
  <c r="AR77" i="33" s="1"/>
  <c r="AR80" i="33" s="1"/>
  <c r="AR81" i="33" s="1"/>
  <c r="AS62" i="33"/>
  <c r="AT61" i="33" s="1"/>
  <c r="AP81" i="34" l="1"/>
  <c r="AS63" i="33"/>
  <c r="AS64" i="33" s="1"/>
  <c r="AS77" i="33" s="1"/>
  <c r="AS80" i="33" s="1"/>
  <c r="AS81" i="33" s="1"/>
  <c r="AQ63" i="34"/>
  <c r="AQ64" i="34" s="1"/>
  <c r="AQ77" i="34" s="1"/>
  <c r="AQ80" i="34" s="1"/>
  <c r="AR62" i="34"/>
  <c r="AS61" i="34" s="1"/>
  <c r="AT62" i="33"/>
  <c r="AU61" i="33" s="1"/>
  <c r="AQ81" i="34" l="1"/>
  <c r="C6" i="34" s="1"/>
  <c r="I29" i="29" s="1"/>
  <c r="AR63" i="34"/>
  <c r="AR64" i="34" s="1"/>
  <c r="AR77" i="34" s="1"/>
  <c r="AR80" i="34" s="1"/>
  <c r="AS62" i="34"/>
  <c r="AT61" i="34" s="1"/>
  <c r="AT63" i="33"/>
  <c r="AT64" i="33" s="1"/>
  <c r="AT77" i="33" s="1"/>
  <c r="AT80" i="33" s="1"/>
  <c r="AT81" i="33" s="1"/>
  <c r="AU62" i="33"/>
  <c r="AV61" i="33" s="1"/>
  <c r="AR81" i="34" l="1"/>
  <c r="AU63" i="33"/>
  <c r="AU64" i="33" s="1"/>
  <c r="AU77" i="33" s="1"/>
  <c r="AU80" i="33" s="1"/>
  <c r="AU81" i="33" s="1"/>
  <c r="AS63" i="34"/>
  <c r="AS64" i="34" s="1"/>
  <c r="AS77" i="34" s="1"/>
  <c r="AS80" i="34" s="1"/>
  <c r="AT62" i="34"/>
  <c r="AU61" i="34" s="1"/>
  <c r="AV62" i="33"/>
  <c r="AW61" i="33" s="1"/>
  <c r="AS81" i="34" l="1"/>
  <c r="AT63" i="34"/>
  <c r="AT64" i="34" s="1"/>
  <c r="AT77" i="34" s="1"/>
  <c r="AT80" i="34" s="1"/>
  <c r="AT81" i="34" s="1"/>
  <c r="AV63" i="33"/>
  <c r="AV64" i="33" s="1"/>
  <c r="AV77" i="33" s="1"/>
  <c r="AV80" i="33" s="1"/>
  <c r="AV81" i="33" s="1"/>
  <c r="AU62" i="34"/>
  <c r="AV61" i="34" s="1"/>
  <c r="AW62" i="33"/>
  <c r="AX61" i="33" s="1"/>
  <c r="AW63" i="33" l="1"/>
  <c r="AW64" i="33" s="1"/>
  <c r="AW77" i="33" s="1"/>
  <c r="AW80" i="33" s="1"/>
  <c r="AW81" i="33" s="1"/>
  <c r="AU63" i="34"/>
  <c r="AU64" i="34" s="1"/>
  <c r="AU77" i="34" s="1"/>
  <c r="AU80" i="34" s="1"/>
  <c r="AU81" i="34" s="1"/>
  <c r="AV62" i="34"/>
  <c r="AW61" i="34" s="1"/>
  <c r="AX62" i="33"/>
  <c r="AY61" i="33" s="1"/>
  <c r="AX63" i="33" l="1"/>
  <c r="AX64" i="33" s="1"/>
  <c r="AX77" i="33" s="1"/>
  <c r="AX80" i="33" s="1"/>
  <c r="AX81" i="33" s="1"/>
  <c r="AV63" i="34"/>
  <c r="AV64" i="34" s="1"/>
  <c r="AV77" i="34" s="1"/>
  <c r="AV80" i="34" s="1"/>
  <c r="AV81" i="34" s="1"/>
  <c r="AW62" i="34"/>
  <c r="AX61" i="34" s="1"/>
  <c r="AY62" i="33"/>
  <c r="AZ61" i="33" s="1"/>
  <c r="AW63" i="34" l="1"/>
  <c r="AW64" i="34" s="1"/>
  <c r="AW77" i="34" s="1"/>
  <c r="AW80" i="34" s="1"/>
  <c r="AW81" i="34" s="1"/>
  <c r="AX62" i="34"/>
  <c r="AY61" i="34" s="1"/>
  <c r="AY63" i="33"/>
  <c r="AY64" i="33" s="1"/>
  <c r="AY77" i="33" s="1"/>
  <c r="AY80" i="33" s="1"/>
  <c r="AY81" i="33" s="1"/>
  <c r="AZ62" i="33"/>
  <c r="BA61" i="33" s="1"/>
  <c r="AZ63" i="33" l="1"/>
  <c r="AZ64" i="33" s="1"/>
  <c r="AZ77" i="33" s="1"/>
  <c r="AZ80" i="33" s="1"/>
  <c r="AZ81" i="33" s="1"/>
  <c r="AX63" i="34"/>
  <c r="AX64" i="34" s="1"/>
  <c r="AX77" i="34" s="1"/>
  <c r="AX80" i="34" s="1"/>
  <c r="AX81" i="34" s="1"/>
  <c r="AY62" i="34"/>
  <c r="AZ61" i="34" s="1"/>
  <c r="BA62" i="33"/>
  <c r="BB61" i="33" s="1"/>
  <c r="BA63" i="33" l="1"/>
  <c r="BA64" i="33" s="1"/>
  <c r="BA77" i="33" s="1"/>
  <c r="BA80" i="33" s="1"/>
  <c r="BA81" i="33" s="1"/>
  <c r="AY63" i="34"/>
  <c r="AY64" i="34" s="1"/>
  <c r="AY77" i="34" s="1"/>
  <c r="AY80" i="34" s="1"/>
  <c r="AY81" i="34" s="1"/>
  <c r="AZ62" i="34"/>
  <c r="BA61" i="34" s="1"/>
  <c r="BB62" i="33"/>
  <c r="BC61" i="33" s="1"/>
  <c r="BB63" i="33" l="1"/>
  <c r="BB64" i="33" s="1"/>
  <c r="BB77" i="33" s="1"/>
  <c r="BB80" i="33" s="1"/>
  <c r="BB81" i="33" s="1"/>
  <c r="AZ63" i="34"/>
  <c r="AZ64" i="34" s="1"/>
  <c r="AZ77" i="34" s="1"/>
  <c r="AZ80" i="34" s="1"/>
  <c r="AZ81" i="34" s="1"/>
  <c r="BA62" i="34"/>
  <c r="BB61" i="34" s="1"/>
  <c r="BC62" i="33"/>
  <c r="BD61" i="33" s="1"/>
  <c r="BC63" i="33" l="1"/>
  <c r="BC64" i="33" s="1"/>
  <c r="BC77" i="33" s="1"/>
  <c r="BC80" i="33" s="1"/>
  <c r="BC81" i="33" s="1"/>
  <c r="BB62" i="34"/>
  <c r="BC61" i="34" s="1"/>
  <c r="BA63" i="34"/>
  <c r="BA64" i="34" s="1"/>
  <c r="BA77" i="34" s="1"/>
  <c r="BA80" i="34" s="1"/>
  <c r="BA81" i="34" s="1"/>
  <c r="BD62" i="33"/>
  <c r="BD63" i="33" s="1"/>
  <c r="BD64" i="33" s="1"/>
  <c r="BD77" i="33" s="1"/>
  <c r="BD80" i="33" s="1"/>
  <c r="BB63" i="34" l="1"/>
  <c r="BB64" i="34" s="1"/>
  <c r="BB77" i="34" s="1"/>
  <c r="BB80" i="34" s="1"/>
  <c r="BB81" i="34" s="1"/>
  <c r="BD81" i="33"/>
  <c r="C7" i="33" s="1"/>
  <c r="J28" i="29" s="1"/>
  <c r="BC62" i="34"/>
  <c r="BD61" i="34" s="1"/>
  <c r="BC63" i="34" l="1"/>
  <c r="BC64" i="34" s="1"/>
  <c r="BC77" i="34" s="1"/>
  <c r="BC80" i="34" s="1"/>
  <c r="BC81" i="34" s="1"/>
  <c r="BD62" i="34"/>
  <c r="BD63" i="34" s="1"/>
  <c r="BD64" i="34" s="1"/>
  <c r="BD77" i="34" s="1"/>
  <c r="BD80" i="34" s="1"/>
  <c r="BD81" i="34" l="1"/>
  <c r="C7" i="34" s="1"/>
  <c r="J29"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Williams, Rhys (Future Networks)</author>
  </authors>
  <commentList>
    <comment ref="J7" authorId="0" shapeId="0" xr:uid="{00000000-0006-0000-0400-000001000000}">
      <text>
        <r>
          <rPr>
            <b/>
            <sz val="9"/>
            <color indexed="81"/>
            <rFont val="Tahoma"/>
            <family val="2"/>
          </rPr>
          <t>Williams, Rhys (Future Networks):</t>
        </r>
        <r>
          <rPr>
            <sz val="9"/>
            <color indexed="81"/>
            <rFont val="Tahoma"/>
            <family val="2"/>
          </rPr>
          <t xml:space="preserve">
10% of NIA project costs have been included as 90% is funded through innovation
</t>
        </r>
      </text>
    </comment>
    <comment ref="L7" authorId="0" shapeId="0" xr:uid="{00000000-0006-0000-0400-000002000000}">
      <text>
        <r>
          <rPr>
            <b/>
            <sz val="9"/>
            <color indexed="81"/>
            <rFont val="Tahoma"/>
            <family val="2"/>
          </rPr>
          <t>Williams, Rhys (Future Networks):</t>
        </r>
        <r>
          <rPr>
            <sz val="9"/>
            <color indexed="81"/>
            <rFont val="Tahoma"/>
            <family val="2"/>
          </rPr>
          <t xml:space="preserve">
Total NIA savings have been input into April to show benefits accrued during the NIA project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5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6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<sst xmlns="http://schemas.openxmlformats.org/spreadsheetml/2006/main" count="758" uniqueCount="396">
  <si>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</si>
  <si>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</si>
  <si>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</si>
  <si>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</si>
  <si>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</si>
  <si>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</si>
  <si>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</si>
  <si>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</si>
  <si>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</si>
  <si>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</si>
  <si>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</si>
  <si>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</si>
  <si>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</si>
  <si>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</si>
  <si>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</si>
  <si>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</si>
  <si>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</si>
  <si>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</si>
  <si>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</si>
  <si>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</si>
  <si>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</si>
  <si>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</si>
  <si>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</si>
  <si>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</si>
  <si>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</si>
  <si>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</si>
  <si>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</si>
  <si>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</si>
  <si>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</si>
  <si>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</si>
  <si>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</si>
  <si>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</si>
  <si>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</si>
  <si>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</si>
  <si>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</si>
  <si>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</si>
  <si>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</si>
  <si>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</si>
  <si>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</si>
  <si>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</si>
  <si>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</si>
  <si>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</si>
  <si>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</si>
  <si>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</si>
  <si>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</si>
  <si>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</si>
  <si>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</si>
  <si>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</si>
  <si>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</si>
  <si>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</si>
  <si>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</si>
  <si>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</si>
  <si>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</si>
  <si>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</si>
  <si>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</si>
  <si>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</si>
  <si>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</si>
  <si>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</si>
  <si>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</si>
  <si>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</si>
  <si>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</si>
  <si>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</si>
  <si>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</si>
  <si>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</si>
  <si>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</si>
  <si>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</si>
  <si>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</si>
  <si>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</si>
  <si>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</si>
  <si>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</si>
  <si>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</si>
  <si>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</si>
  <si>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</si>
  <si>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</si>
  <si>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</si>
  <si>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</si>
  <si>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</si>
  <si>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</si>
  <si>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</si>
  <si>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</si>
  <si>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</si>
  <si>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</si>
  <si>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</si>
  <si>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</si>
  <si>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</si>
  <si>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</si>
  <si>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</si>
  <si>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</si>
  <si>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</si>
  <si>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</si>
  <si>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</si>
  <si>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</si>
  <si>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</si>
  <si>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</si>
  <si>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</si>
  <si>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</si>
  <si>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</si>
  <si>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</si>
  <si>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</si>
  <si>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</si>
  <si>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</si>
  <si>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</si>
  <si>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</si>
  <si>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</si>
  <si>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</si>
  <si>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</si>
  <si>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</si>
  <si>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</si>
  <si>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</si>
  <si>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</si>
  <si>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</si>
  <si>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</si>
  <si>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</si>
  <si>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</si>
  <si>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</si>
  <si>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</si>
  <si>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</si>
  <si>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</si>
  <si>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</si>
  <si>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</si>
  <si>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</si>
  <si>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</si>
  <si>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</si>
  <si>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</si>
  <si>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</si>
  <si>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</si>
  <si>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</si>
  <si>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</si>
  <si>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</si>
  <si>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</si>
  <si>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</si>
  <si>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</si>
  <si>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</si>
  <si>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</si>
  <si>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</si>
  <si>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</si>
  <si>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</si>
  <si>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</si>
  <si>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</si>
  <si>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</si>
  <si>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</si>
  <si>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</si>
  <si>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</si>
  <si>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</si>
  <si>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</si>
  <si>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</si>
  <si>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</si>
  <si>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</si>
  <si>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</si>
  <si>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</si>
  <si>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</si>
  <si>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</si>
  <si>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</si>
  <si>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</si>
  <si>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</si>
  <si>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</si>
  <si>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</si>
  <si>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</si>
  <si>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</si>
  <si>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</si>
  <si>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</si>
  <si>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</si>
  <si>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</si>
  <si>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</si>
  <si>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</si>
  <si>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</si>
  <si>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</si>
  <si>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</si>
  <si>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</si>
  <si>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</si>
  <si>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</si>
  <si>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</si>
  <si>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</si>
  <si>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</si>
  <si>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</si>
  <si>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</si>
  <si>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</si>
  <si>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</si>
  <si>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</si>
  <si>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</si>
  <si>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</si>
  <si>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</si>
  <si>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</si>
  <si>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</si>
  <si>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</si>
  <si>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</si>
  <si>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</si>
  <si>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</si>
  <si>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</si>
  <si>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</si>
  <si>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</si>
  <si>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</si>
  <si>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</si>
  <si>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</si>
  <si>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</si>
  <si>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</si>
  <si>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</si>
  <si>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</si>
  <si>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</si>
  <si>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</si>
  <si>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</si>
  <si>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</si>
  <si>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</si>
  <si>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</si>
  <si>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</si>
  <si>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</si>
  <si>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</si>
  <si>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</si>
  <si>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</si>
  <si>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</si>
  <si>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</si>
  <si>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</si>
  <si>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</si>
  <si>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</si>
  <si>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</si>
  <si>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</si>
  <si>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</si>
  <si>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</si>
  <si>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</si>
  <si>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</si>
  <si>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</si>
  <si>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</si>
  <si>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</si>
  <si>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</si>
  <si>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</si>
  <si>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</si>
  <si>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</si>
  <si>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</si>
  <si>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</si>
  <si>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</si>
  <si>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</si>
  <si>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</si>
  <si>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</si>
  <si>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</si>
  <si>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</si>
  <si>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</si>
  <si>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</si>
  <si>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</si>
  <si>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</si>
  <si>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</si>
  <si>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</si>
  <si>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</si>
  <si>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</si>
  <si>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</si>
  <si>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</si>
  <si>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</si>
  <si>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</si>
  <si>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</si>
  <si>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</si>
  <si>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</si>
  <si>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</si>
  <si>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</si>
  <si>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</si>
  <si>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</si>
  <si>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</si>
  <si>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</si>
  <si>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</si>
  <si>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</si>
  <si>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</si>
  <si>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</si>
  <si>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</si>
  <si>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</si>
  <si>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</si>
  <si>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</si>
  <si>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</si>
  <si>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</si>
  <si>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</si>
  <si>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</si>
  <si>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</si>
  <si>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</si>
  <si>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</si>
  <si>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</si>
  <si>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</si>
  <si>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</si>
  <si>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</si>
  <si>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</si>
  <si>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</si>
  <si>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</si>
  <si>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</si>
  <si>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</si>
  <si>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</si>
  <si>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</si>
  <si>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</si>
  <si>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</si>
  <si>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</si>
  <si>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</si>
  <si>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</si>
  <si>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</si>
  <si>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</si>
  <si>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</si>
  <si>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</si>
  <si>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</si>
  <si>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</si>
  <si>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</si>
  <si>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</si>
  <si>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</si>
  <si>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</si>
  <si>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</si>
  <si>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</si>
  <si>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</si>
  <si>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</si>
  <si>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</si>
  <si>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</si>
  <si>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</si>
  <si>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</si>
  <si>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</si>
  <si>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</si>
  <si>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</si>
  <si>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</si>
  <si>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</si>
  <si>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</si>
  <si>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</si>
  <si>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</si>
  <si>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</si>
  <si>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</si>
  <si>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</si>
  <si>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</si>
  <si>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</si>
  <si>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</si>
  <si>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</si>
  <si>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</si>
  <si>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</si>
  <si>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</si>
  <si>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</si>
  <si>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</si>
  <si>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</si>
  <si>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</si>
  <si>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</si>
  <si>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</si>
  <si>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</si>
  <si>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</si>
  <si>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</si>
  <si>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</si>
  <si>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</si>
  <si>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Use this sheet to provide details of </t>
    </r>
    <r>
      <rPr>
        <b/>
        <sz val="16"/>
        <color rgb="FFFF0000"/>
        <rFont val="Calibri"/>
        <family val="2"/>
        <scheme val="minor"/>
      </rPr>
      <t>assumptions</t>
    </r>
    <r>
      <rPr>
        <sz val="11"/>
        <color theme="1"/>
        <rFont val="Calibri"/>
        <family val="2"/>
        <scheme val="minor"/>
      </rPr>
      <t xml:space="preserve"> and calculation methodology used in CBA model</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</si>
  <si>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</si>
  <si>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</si>
  <si>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</si>
  <si>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</si>
  <si>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</si>
  <si>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S,T</t>
  </si>
  <si>
    <t>CBA Option 2</t>
  </si>
  <si>
    <t>CBA Option 1 - Baseline</t>
  </si>
  <si>
    <t>Traditional Reinforcement</t>
  </si>
  <si>
    <r>
      <t xml:space="preserve">Workings / assumptions used for costing </t>
    </r>
    <r>
      <rPr>
        <b/>
        <sz val="14"/>
        <color rgb="FF0070C0"/>
        <rFont val="Calibri"/>
        <family val="2"/>
        <scheme val="minor"/>
      </rPr>
      <t>option 2</t>
    </r>
  </si>
  <si>
    <t>Baseline</t>
  </si>
  <si>
    <t xml:space="preserve">Difference in cable cost </t>
  </si>
  <si>
    <t>Life time of cable (years)</t>
  </si>
  <si>
    <t xml:space="preserve">95 sqmm cable cost </t>
  </si>
  <si>
    <t xml:space="preserve">185 sqmm cable cost </t>
  </si>
  <si>
    <t>MWh losses saving by upgrading cable from 95 sqmm to 185 sqmm (Mwh/km)</t>
  </si>
  <si>
    <t>LV kV upsizing SSEH</t>
  </si>
  <si>
    <t>Assumption</t>
  </si>
  <si>
    <t>Reviewed</t>
  </si>
  <si>
    <t>Location</t>
  </si>
  <si>
    <t>Validity</t>
  </si>
  <si>
    <t>Notes</t>
  </si>
  <si>
    <t>Yes</t>
  </si>
  <si>
    <t>Replacement of cables to reduce losses</t>
  </si>
  <si>
    <t>Replaced assets are those planned for repalcement during RIIO-ED1 and so are most likely HI5</t>
  </si>
  <si>
    <t>Total km of LV cable installed per annum in ED1 (CV7:Replacement)</t>
  </si>
  <si>
    <t>Total km of LV cable installed per annum in ED1 (CV1:Primary Reinforcement)</t>
  </si>
  <si>
    <t>Total km of LV cable installed per annum in ED1 (V3 Connections &amp; V4 Other Cost Movements)</t>
  </si>
  <si>
    <t>Percentage of cable installed to reduce losses</t>
  </si>
  <si>
    <t>Total km of LV cable installed per annum in ED1 (CV7:Replacement) due to losses</t>
  </si>
  <si>
    <t>Total km of LV cable installed per annum in ED1 (CV1:Primary Reinforcement) due to losses</t>
  </si>
  <si>
    <t>Total km of LV cable installed per annum in ED1 (V3 Connections &amp; V4 Other Cost Movements due to losses</t>
  </si>
  <si>
    <t>MWh losses savings</t>
  </si>
  <si>
    <t>LV demand data was taken from LV substation monitoring demand data and used in conjuntion with cable resistance data to calculate MWh losses saving</t>
  </si>
  <si>
    <t>Z:\E - NIA Programme\01. Archive\Reports IFI LCNF &amp; NIA\Regulatory Reports\2017_18\Losses Strategy\Evidence\Cost Benefit Analysis work\Cable upsizing\Calculations\Cable calculations V4.xlsx</t>
  </si>
  <si>
    <t>Cable costs</t>
  </si>
  <si>
    <t>Costs taken from procurement for each regulatory year in question</t>
  </si>
  <si>
    <t>Total km of cable installed per annum</t>
  </si>
  <si>
    <t>Taken from Regulatory Reporting costs and volumes submission</t>
  </si>
  <si>
    <t>All cable sizes of relevant size taken from ProcureTrak system</t>
  </si>
  <si>
    <t>Cable life</t>
  </si>
  <si>
    <t>Taken from CNAIM methodology</t>
  </si>
  <si>
    <t>Z:\E - NIA Programme\01. Archive\Reports IFI LCNF &amp; NIA\Regulatory Reports\2017_18\Losses Strategy\Evidence\Misc\DNO Common Network Asset Indices Methodology CNAIM_v1.1.pdf</t>
  </si>
  <si>
    <t>Loss savings in first year of implementation divided by 2</t>
  </si>
  <si>
    <t>Installation of cables occurrs throughout the year.  In order to accurately report savings the total figure is divided by 2 to account for those cables installed in the second half of the year</t>
  </si>
  <si>
    <t>40+ years</t>
  </si>
  <si>
    <t>CV7: Replacement total cost increase due to 185 sqmm upgrade</t>
  </si>
  <si>
    <t>CV1: Primary Reinforcement total cost increase due to 185 sqmm upgrade</t>
  </si>
  <si>
    <t>V3 &amp; V4: Connections &amp; Other Cost Movements total cost increase due to 185 sqmm upgrade</t>
  </si>
  <si>
    <t>CV7: Replacement total losses reduction due to 185 sqmm upgrade (MWh)</t>
  </si>
  <si>
    <t>CV1: Primary Reinforcement total losses reduction due to 185 sqmm upgrade (MWh)</t>
  </si>
  <si>
    <t>V3 &amp; V4: Connections &amp; Other Cost Movements total losses reduction due to 185 sqmm upgrade (MWh)</t>
  </si>
  <si>
    <t>Total additional cost due to 185sqmm upgrade</t>
  </si>
  <si>
    <t>Total MWh losses reduction due to 185sqmm upgrade</t>
  </si>
  <si>
    <t>Additional cost of upsizing 95sqmm to 185sqmm</t>
  </si>
  <si>
    <t>Replace as normal i.e. 65 sqmm cable</t>
  </si>
  <si>
    <t>Replace with larger 185 sqmm cable</t>
  </si>
  <si>
    <t>Z:\E - NIA Programme\01. Archive\01. Non Project\Reports IFI LCNF &amp; NIA\Regulatory Reports\2019_20\Losses Strategy\Evidence\Cable upsizing\ProcureTrak Data\Price Estimates on Cables</t>
  </si>
  <si>
    <t>Z:\E - NIA Programme\01. Archive\01. Non Project\Reports IFI LCNF &amp; NIA\Regulatory Reports\2019_20\Losses Strategy\Evidence\Cost and Volumes Reporting Pack</t>
  </si>
  <si>
    <t>Z:\E - NIA Programme\01. Archive\01. Non Project\Reports IFI LCNF &amp; NIA\Regulatory Reports\2019_20\Losses Strategy\Evidence\Cable upsizing\ProcureTrak Data\Cable Sales Data Summary 2019.20</t>
  </si>
  <si>
    <t>Alannah Simpson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</si>
</sst>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Red]\-&quot;£&quot;#,##0"/>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quot;£&quot;#,##0.000;[Red]\-&quot;£&quot;#,##0.000"/>
    <numFmt numFmtId="176" formatCode="#,##0.0"/>
    <numFmt numFmtId="177" formatCode="0.0"/>
  </numFmts>
  <fonts count="40" x14ac:knownFonts="1">
    <font>
      <sz val="11"/>
      <color theme="1"/>
      <name val="Calibri"/>
      <family val="2"/>
      <scheme val="minor"/>
    </font>
    <font>
      <sz val="11"/>
      <color theme="1"/>
      <name val="Arial"/>
      <family val="2"/>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6"/>
      <color rgb="FFFF0000"/>
      <name val="Calibri"/>
      <family val="2"/>
      <scheme val="minor"/>
    </font>
    <font>
      <b/>
      <sz val="10"/>
      <color rgb="FF0070C0"/>
      <name val="Gill Sans MT"/>
      <family val="2"/>
    </font>
    <font>
      <sz val="9"/>
      <color indexed="81"/>
      <name val="Tahoma"/>
      <family val="2"/>
    </font>
    <font>
      <b/>
      <sz val="9"/>
      <color indexed="81"/>
      <name val="Tahoma"/>
      <family val="2"/>
    </font>
    <font>
      <b/>
      <sz val="11"/>
      <color theme="1"/>
      <name val="Arial"/>
      <family val="2"/>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rgb="FF00B050"/>
        <bgColor indexed="64"/>
      </patternFill>
    </fill>
    <fill>
      <patternFill patternType="solid">
        <fgColor rgb="FFFFC000"/>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10">
    <xf numFmtId="0" fontId="0" fillId="0" borderId="0"/>
    <xf numFmtId="9" fontId="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13" fillId="0" borderId="0" applyNumberFormat="0" applyFill="0" applyBorder="0" applyAlignment="0" applyProtection="0">
      <alignment vertical="top"/>
      <protection locked="0"/>
    </xf>
    <xf numFmtId="43" fontId="2" fillId="0" borderId="0" applyFont="0" applyFill="0" applyBorder="0" applyAlignment="0" applyProtection="0"/>
    <xf numFmtId="44" fontId="2" fillId="0" borderId="0" applyFont="0" applyFill="0" applyBorder="0" applyAlignment="0" applyProtection="0"/>
    <xf numFmtId="0" fontId="1" fillId="0" borderId="0"/>
  </cellStyleXfs>
  <cellXfs count="205">
    <xf numFmtId="0" fontId="0" fillId="0" borderId="0" xfId="0"/>
    <xf numFmtId="0" fontId="4" fillId="0" borderId="0" xfId="0" applyFont="1"/>
    <xf numFmtId="0" fontId="5" fillId="0" borderId="0" xfId="0" applyFont="1"/>
    <xf numFmtId="0" fontId="6" fillId="5" borderId="0" xfId="0" applyFont="1" applyFill="1" applyProtection="1">
      <protection locked="0"/>
    </xf>
    <xf numFmtId="0" fontId="5" fillId="0" borderId="0" xfId="0" applyFont="1" applyProtection="1"/>
    <xf numFmtId="0" fontId="6" fillId="4" borderId="7" xfId="0" applyFont="1" applyFill="1" applyBorder="1" applyAlignment="1" applyProtection="1">
      <alignment horizontal="centerContinuous"/>
    </xf>
    <xf numFmtId="0" fontId="6" fillId="4" borderId="8" xfId="0" applyFont="1" applyFill="1" applyBorder="1" applyAlignment="1" applyProtection="1">
      <alignment horizontal="centerContinuous"/>
    </xf>
    <xf numFmtId="0" fontId="6" fillId="4" borderId="9" xfId="0" applyFont="1" applyFill="1" applyBorder="1" applyAlignment="1" applyProtection="1">
      <alignment horizontal="centerContinuous"/>
    </xf>
    <xf numFmtId="0" fontId="5" fillId="0" borderId="0" xfId="0" quotePrefix="1" applyFont="1" applyBorder="1" applyProtection="1"/>
    <xf numFmtId="0" fontId="5" fillId="0" borderId="0" xfId="0" applyFont="1" applyBorder="1" applyProtection="1"/>
    <xf numFmtId="164" fontId="5" fillId="5" borderId="0" xfId="1" applyNumberFormat="1" applyFont="1" applyFill="1" applyBorder="1" applyProtection="1"/>
    <xf numFmtId="0" fontId="5" fillId="0" borderId="0" xfId="0" applyFont="1" applyFill="1" applyBorder="1" applyProtection="1"/>
    <xf numFmtId="0" fontId="6" fillId="0" borderId="6" xfId="0" applyFont="1" applyBorder="1" applyProtection="1"/>
    <xf numFmtId="0" fontId="6" fillId="0" borderId="6" xfId="0" applyFont="1" applyFill="1" applyBorder="1" applyProtection="1"/>
    <xf numFmtId="0" fontId="6" fillId="0" borderId="0" xfId="0" applyFont="1" applyFill="1" applyBorder="1" applyProtection="1"/>
    <xf numFmtId="0" fontId="6" fillId="0" borderId="0" xfId="0" applyFont="1" applyProtection="1"/>
    <xf numFmtId="0" fontId="5" fillId="0" borderId="0" xfId="0" applyFont="1" applyBorder="1" applyAlignment="1" applyProtection="1">
      <alignment horizontal="right"/>
    </xf>
    <xf numFmtId="0" fontId="9" fillId="0" borderId="0" xfId="0" applyFont="1" applyProtection="1"/>
    <xf numFmtId="0" fontId="6" fillId="0" borderId="0" xfId="0" applyFont="1" applyBorder="1" applyProtection="1"/>
    <xf numFmtId="0" fontId="0" fillId="0" borderId="0" xfId="0" quotePrefix="1"/>
    <xf numFmtId="0" fontId="5" fillId="7" borderId="0" xfId="0" applyFont="1" applyFill="1"/>
    <xf numFmtId="0" fontId="5" fillId="0" borderId="0" xfId="0" applyFont="1" applyFill="1"/>
    <xf numFmtId="0" fontId="5" fillId="0" borderId="0" xfId="0" applyFont="1" applyFill="1" applyProtection="1"/>
    <xf numFmtId="164" fontId="5" fillId="2" borderId="3" xfId="0" applyNumberFormat="1" applyFont="1" applyFill="1" applyBorder="1" applyProtection="1"/>
    <xf numFmtId="3" fontId="5" fillId="2" borderId="3" xfId="0" applyNumberFormat="1" applyFont="1" applyFill="1" applyBorder="1" applyProtection="1"/>
    <xf numFmtId="0" fontId="6" fillId="0" borderId="0" xfId="0" applyFont="1"/>
    <xf numFmtId="0" fontId="11" fillId="0" borderId="0" xfId="0" applyFont="1"/>
    <xf numFmtId="0" fontId="5" fillId="0" borderId="0" xfId="0" applyFont="1" applyBorder="1" applyAlignment="1">
      <alignment horizontal="left" vertical="top" wrapText="1"/>
    </xf>
    <xf numFmtId="0" fontId="5" fillId="0" borderId="0" xfId="0" applyFont="1" applyBorder="1" applyAlignment="1">
      <alignment horizontal="left"/>
    </xf>
    <xf numFmtId="0" fontId="5" fillId="0" borderId="0" xfId="0" applyFont="1" applyBorder="1" applyAlignment="1">
      <alignment horizontal="center" vertical="top" wrapText="1"/>
    </xf>
    <xf numFmtId="0" fontId="5" fillId="0" borderId="3" xfId="0" applyFont="1" applyBorder="1" applyAlignment="1">
      <alignment vertical="top"/>
    </xf>
    <xf numFmtId="0" fontId="5" fillId="0" borderId="3" xfId="0" applyFont="1" applyBorder="1" applyAlignment="1">
      <alignment vertical="top" wrapText="1"/>
    </xf>
    <xf numFmtId="0" fontId="10" fillId="0" borderId="0" xfId="0" applyFont="1" applyFill="1"/>
    <xf numFmtId="164" fontId="5" fillId="5" borderId="3" xfId="1" applyNumberFormat="1" applyFont="1" applyFill="1" applyBorder="1" applyProtection="1">
      <protection locked="0"/>
    </xf>
    <xf numFmtId="165" fontId="5" fillId="5" borderId="0" xfId="0" applyNumberFormat="1" applyFont="1" applyFill="1" applyBorder="1" applyProtection="1">
      <protection locked="0"/>
    </xf>
    <xf numFmtId="165" fontId="5" fillId="0" borderId="0" xfId="0" applyNumberFormat="1" applyFont="1" applyFill="1" applyBorder="1" applyProtection="1">
      <protection locked="0"/>
    </xf>
    <xf numFmtId="10" fontId="5" fillId="5" borderId="0" xfId="1" applyNumberFormat="1" applyFont="1" applyFill="1" applyBorder="1" applyProtection="1">
      <protection locked="0"/>
    </xf>
    <xf numFmtId="0" fontId="12" fillId="0" borderId="0" xfId="0" applyFont="1" applyProtection="1"/>
    <xf numFmtId="3" fontId="5" fillId="5" borderId="0" xfId="1" applyNumberFormat="1" applyFont="1" applyFill="1" applyBorder="1" applyProtection="1">
      <protection locked="0"/>
    </xf>
    <xf numFmtId="0" fontId="15" fillId="0" borderId="0" xfId="0" applyFont="1" applyProtection="1"/>
    <xf numFmtId="1" fontId="15" fillId="0" borderId="0" xfId="0" applyNumberFormat="1" applyFont="1" applyProtection="1"/>
    <xf numFmtId="0" fontId="5" fillId="0" borderId="0" xfId="0" quotePrefix="1" applyFont="1" applyProtection="1"/>
    <xf numFmtId="0" fontId="18" fillId="2" borderId="20" xfId="4" applyFont="1" applyFill="1" applyBorder="1" applyAlignment="1">
      <alignment horizontal="center"/>
    </xf>
    <xf numFmtId="0" fontId="18" fillId="2" borderId="3" xfId="4" applyFont="1" applyFill="1" applyBorder="1" applyAlignment="1">
      <alignment horizontal="center"/>
    </xf>
    <xf numFmtId="167" fontId="5" fillId="5" borderId="0" xfId="0" applyNumberFormat="1" applyFont="1" applyFill="1" applyBorder="1" applyProtection="1">
      <protection locked="0"/>
    </xf>
    <xf numFmtId="8" fontId="6" fillId="0" borderId="14" xfId="0" applyNumberFormat="1" applyFont="1" applyBorder="1" applyProtection="1"/>
    <xf numFmtId="0" fontId="6" fillId="0" borderId="10" xfId="0" applyFont="1" applyBorder="1" applyAlignment="1" applyProtection="1">
      <alignment horizontal="center" wrapText="1"/>
    </xf>
    <xf numFmtId="0" fontId="6" fillId="0" borderId="13" xfId="0" applyFont="1" applyBorder="1" applyAlignment="1" applyProtection="1">
      <alignment horizontal="center" wrapText="1"/>
    </xf>
    <xf numFmtId="3" fontId="6" fillId="2" borderId="11" xfId="0" applyNumberFormat="1" applyFont="1" applyFill="1" applyBorder="1" applyAlignment="1" applyProtection="1">
      <alignment horizontal="center"/>
    </xf>
    <xf numFmtId="3" fontId="6" fillId="0" borderId="11" xfId="0" applyNumberFormat="1" applyFont="1" applyFill="1" applyBorder="1" applyAlignment="1" applyProtection="1">
      <alignment horizontal="center"/>
    </xf>
    <xf numFmtId="166" fontId="5" fillId="5" borderId="3" xfId="0" applyNumberFormat="1" applyFont="1" applyFill="1" applyBorder="1" applyProtection="1">
      <protection locked="0"/>
    </xf>
    <xf numFmtId="0" fontId="17" fillId="0" borderId="0" xfId="0" applyFont="1" applyProtection="1"/>
    <xf numFmtId="0" fontId="20" fillId="0" borderId="0" xfId="0" quotePrefix="1" applyFont="1"/>
    <xf numFmtId="165" fontId="6" fillId="3" borderId="6" xfId="0" applyNumberFormat="1" applyFont="1" applyFill="1" applyBorder="1" applyProtection="1">
      <protection locked="0"/>
    </xf>
    <xf numFmtId="165" fontId="6" fillId="2" borderId="0" xfId="0" applyNumberFormat="1" applyFont="1" applyFill="1" applyProtection="1"/>
    <xf numFmtId="165" fontId="5" fillId="0" borderId="0" xfId="0" applyNumberFormat="1" applyFont="1" applyProtection="1"/>
    <xf numFmtId="165" fontId="6" fillId="0" borderId="1" xfId="0" applyNumberFormat="1" applyFont="1" applyBorder="1" applyProtection="1"/>
    <xf numFmtId="0" fontId="5" fillId="0" borderId="6" xfId="0" applyFont="1" applyBorder="1" applyProtection="1"/>
    <xf numFmtId="0" fontId="5" fillId="0" borderId="6" xfId="0" quotePrefix="1" applyFont="1" applyBorder="1" applyProtection="1"/>
    <xf numFmtId="165" fontId="5" fillId="3" borderId="6" xfId="0" applyNumberFormat="1" applyFont="1" applyFill="1" applyBorder="1" applyProtection="1">
      <protection locked="0"/>
    </xf>
    <xf numFmtId="0" fontId="5" fillId="0" borderId="0" xfId="0" quotePrefix="1" applyFont="1" applyBorder="1" applyAlignment="1" applyProtection="1">
      <alignment vertical="center"/>
    </xf>
    <xf numFmtId="0" fontId="5" fillId="0" borderId="0" xfId="0" applyFont="1" applyBorder="1" applyAlignment="1" applyProtection="1">
      <alignment vertical="center"/>
    </xf>
    <xf numFmtId="165" fontId="5" fillId="5" borderId="0" xfId="0" applyNumberFormat="1" applyFont="1" applyFill="1" applyBorder="1" applyAlignment="1" applyProtection="1">
      <alignment vertical="center"/>
      <protection locked="0"/>
    </xf>
    <xf numFmtId="168" fontId="5" fillId="0" borderId="0" xfId="8" applyNumberFormat="1" applyFont="1" applyBorder="1" applyProtection="1"/>
    <xf numFmtId="0" fontId="5" fillId="6" borderId="3" xfId="0" applyFont="1" applyFill="1" applyBorder="1" applyAlignment="1">
      <alignment horizontal="center"/>
    </xf>
    <xf numFmtId="8" fontId="5" fillId="0" borderId="3" xfId="0" applyNumberFormat="1" applyFont="1" applyBorder="1" applyAlignment="1">
      <alignment horizontal="left" vertical="top"/>
    </xf>
    <xf numFmtId="0" fontId="22" fillId="0" borderId="0" xfId="0" applyFont="1" applyProtection="1"/>
    <xf numFmtId="165" fontId="5" fillId="3" borderId="0" xfId="0" applyNumberFormat="1" applyFont="1" applyFill="1" applyBorder="1" applyProtection="1">
      <protection locked="0"/>
    </xf>
    <xf numFmtId="3" fontId="5" fillId="5" borderId="0" xfId="0" applyNumberFormat="1" applyFont="1" applyFill="1" applyProtection="1"/>
    <xf numFmtId="0" fontId="14" fillId="0" borderId="0" xfId="6" applyFont="1" applyAlignment="1" applyProtection="1">
      <alignment vertical="top"/>
    </xf>
    <xf numFmtId="0" fontId="14" fillId="8" borderId="0" xfId="6" applyFont="1" applyFill="1" applyAlignment="1" applyProtection="1">
      <alignment vertical="top"/>
    </xf>
    <xf numFmtId="0" fontId="5" fillId="8" borderId="0" xfId="0" applyFont="1" applyFill="1"/>
    <xf numFmtId="2" fontId="5" fillId="7" borderId="0" xfId="0" applyNumberFormat="1" applyFont="1" applyFill="1"/>
    <xf numFmtId="1" fontId="5" fillId="7" borderId="0" xfId="0" applyNumberFormat="1" applyFont="1" applyFill="1"/>
    <xf numFmtId="0" fontId="23" fillId="0" borderId="0" xfId="0" applyFont="1" applyProtection="1"/>
    <xf numFmtId="0" fontId="24" fillId="0" borderId="0" xfId="0" applyFont="1" applyProtection="1"/>
    <xf numFmtId="0" fontId="15" fillId="0" borderId="0" xfId="0" applyFont="1" applyAlignment="1" applyProtection="1">
      <alignment horizontal="left"/>
    </xf>
    <xf numFmtId="2" fontId="5" fillId="2" borderId="3" xfId="0" applyNumberFormat="1" applyFont="1" applyFill="1" applyBorder="1" applyProtection="1"/>
    <xf numFmtId="0" fontId="24" fillId="0" borderId="0" xfId="0" applyFont="1" applyAlignment="1" applyProtection="1">
      <alignment horizontal="left" vertical="top"/>
    </xf>
    <xf numFmtId="0" fontId="9" fillId="0" borderId="0" xfId="0" applyFont="1" applyFill="1" applyProtection="1"/>
    <xf numFmtId="170" fontId="5" fillId="5" borderId="3" xfId="0" applyNumberFormat="1" applyFont="1" applyFill="1" applyBorder="1" applyProtection="1">
      <protection locked="0"/>
    </xf>
    <xf numFmtId="165" fontId="5" fillId="0" borderId="0" xfId="0" applyNumberFormat="1" applyFont="1" applyFill="1" applyBorder="1" applyAlignment="1" applyProtection="1">
      <alignment horizontal="right"/>
      <protection locked="0"/>
    </xf>
    <xf numFmtId="0" fontId="5" fillId="0" borderId="0" xfId="0" applyFont="1" applyFill="1" applyAlignment="1">
      <alignment vertical="top"/>
    </xf>
    <xf numFmtId="0" fontId="6" fillId="0" borderId="0" xfId="0" applyFont="1" applyFill="1"/>
    <xf numFmtId="0" fontId="5" fillId="0" borderId="0" xfId="0" applyFont="1" applyFill="1" applyBorder="1" applyAlignment="1" applyProtection="1">
      <alignment horizontal="left"/>
    </xf>
    <xf numFmtId="0" fontId="8" fillId="0" borderId="0" xfId="0" applyFont="1" applyProtection="1"/>
    <xf numFmtId="43" fontId="5" fillId="0" borderId="0" xfId="7" applyFont="1" applyBorder="1" applyProtection="1"/>
    <xf numFmtId="165" fontId="5" fillId="3" borderId="3" xfId="0" applyNumberFormat="1" applyFont="1" applyFill="1" applyBorder="1" applyAlignment="1" applyProtection="1">
      <alignment horizontal="left"/>
      <protection locked="0"/>
    </xf>
    <xf numFmtId="0" fontId="6" fillId="6" borderId="3" xfId="0" applyFont="1" applyFill="1" applyBorder="1"/>
    <xf numFmtId="0" fontId="5" fillId="0" borderId="0" xfId="0" applyFont="1" applyAlignment="1"/>
    <xf numFmtId="0" fontId="5" fillId="0" borderId="0" xfId="0" applyFont="1" applyAlignment="1">
      <alignment vertical="top"/>
    </xf>
    <xf numFmtId="0" fontId="15" fillId="0" borderId="0" xfId="0" applyFont="1"/>
    <xf numFmtId="165" fontId="5" fillId="5" borderId="3" xfId="0" applyNumberFormat="1" applyFont="1" applyFill="1" applyBorder="1" applyAlignment="1" applyProtection="1">
      <alignment horizontal="left"/>
      <protection locked="0"/>
    </xf>
    <xf numFmtId="3" fontId="5" fillId="2" borderId="3" xfId="0" applyNumberFormat="1" applyFont="1" applyFill="1" applyBorder="1" applyAlignment="1" applyProtection="1">
      <alignment horizontal="left"/>
    </xf>
    <xf numFmtId="0" fontId="5" fillId="0" borderId="3" xfId="0" applyFont="1" applyBorder="1" applyAlignment="1">
      <alignment horizontal="left"/>
    </xf>
    <xf numFmtId="0" fontId="6" fillId="0" borderId="3" xfId="0" applyFont="1" applyBorder="1" applyAlignment="1">
      <alignment vertical="top"/>
    </xf>
    <xf numFmtId="0" fontId="6" fillId="0" borderId="3" xfId="0" applyFont="1" applyBorder="1" applyAlignment="1">
      <alignment vertical="top" wrapText="1"/>
    </xf>
    <xf numFmtId="0" fontId="6" fillId="0" borderId="3" xfId="0" applyFont="1" applyBorder="1" applyAlignment="1">
      <alignment horizontal="left" vertical="top" wrapText="1"/>
    </xf>
    <xf numFmtId="0" fontId="10" fillId="0" borderId="0" xfId="0" applyFont="1"/>
    <xf numFmtId="0" fontId="0" fillId="0" borderId="0" xfId="0" applyAlignment="1">
      <alignment vertical="top" wrapText="1"/>
    </xf>
    <xf numFmtId="0" fontId="25"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6" fillId="7" borderId="0" xfId="0" applyFont="1" applyFill="1"/>
    <xf numFmtId="0" fontId="5" fillId="7" borderId="0" xfId="0" applyFont="1" applyFill="1" applyAlignment="1">
      <alignment horizontal="right"/>
    </xf>
    <xf numFmtId="172" fontId="5" fillId="5" borderId="3" xfId="7" applyNumberFormat="1" applyFont="1" applyFill="1" applyBorder="1" applyProtection="1">
      <protection locked="0"/>
    </xf>
    <xf numFmtId="169" fontId="5" fillId="0" borderId="1" xfId="7" applyNumberFormat="1" applyFont="1" applyFill="1" applyBorder="1" applyProtection="1">
      <protection locked="0"/>
    </xf>
    <xf numFmtId="0" fontId="27" fillId="0" borderId="0" xfId="0" applyFont="1" applyFill="1"/>
    <xf numFmtId="171" fontId="5" fillId="5" borderId="3" xfId="0" applyNumberFormat="1" applyFont="1" applyFill="1" applyBorder="1"/>
    <xf numFmtId="0" fontId="5" fillId="7" borderId="0" xfId="0" applyFont="1" applyFill="1" applyAlignment="1">
      <alignment horizontal="left"/>
    </xf>
    <xf numFmtId="0" fontId="23" fillId="0" borderId="12" xfId="0" applyFont="1" applyBorder="1" applyAlignment="1" applyProtection="1">
      <alignment horizontal="right"/>
    </xf>
    <xf numFmtId="0" fontId="23" fillId="0" borderId="2" xfId="0" applyFont="1" applyBorder="1" applyAlignment="1" applyProtection="1">
      <alignment vertical="center" textRotation="90"/>
    </xf>
    <xf numFmtId="0" fontId="23" fillId="0" borderId="5" xfId="0" applyFont="1" applyBorder="1" applyAlignment="1" applyProtection="1">
      <alignment vertical="center" textRotation="90"/>
    </xf>
    <xf numFmtId="0" fontId="23" fillId="9" borderId="0" xfId="0" applyFont="1" applyFill="1" applyBorder="1" applyProtection="1"/>
    <xf numFmtId="0" fontId="6" fillId="9" borderId="0" xfId="0" applyFont="1" applyFill="1" applyBorder="1" applyProtection="1"/>
    <xf numFmtId="0" fontId="5" fillId="9" borderId="0" xfId="0" applyFont="1" applyFill="1" applyBorder="1" applyProtection="1"/>
    <xf numFmtId="0" fontId="23" fillId="9" borderId="18" xfId="0" applyFont="1" applyFill="1" applyBorder="1" applyProtection="1"/>
    <xf numFmtId="0" fontId="28" fillId="9" borderId="18" xfId="0" applyFont="1" applyFill="1" applyBorder="1" applyProtection="1"/>
    <xf numFmtId="0" fontId="6" fillId="9" borderId="18" xfId="0" applyFont="1" applyFill="1" applyBorder="1" applyProtection="1"/>
    <xf numFmtId="0" fontId="5" fillId="9" borderId="18" xfId="0" applyFont="1" applyFill="1" applyBorder="1" applyProtection="1"/>
    <xf numFmtId="0" fontId="26" fillId="9" borderId="0" xfId="0" applyFont="1" applyFill="1" applyBorder="1" applyProtection="1"/>
    <xf numFmtId="0" fontId="5" fillId="0" borderId="24" xfId="0" applyFont="1" applyBorder="1" applyAlignment="1" applyProtection="1">
      <alignment vertical="center"/>
    </xf>
    <xf numFmtId="0" fontId="5" fillId="0" borderId="6" xfId="0" applyFont="1" applyBorder="1" applyAlignment="1" applyProtection="1">
      <alignment vertical="center"/>
    </xf>
    <xf numFmtId="173" fontId="17" fillId="2" borderId="3" xfId="4" applyNumberFormat="1" applyFont="1" applyFill="1" applyBorder="1" applyAlignment="1">
      <alignment horizontal="right"/>
    </xf>
    <xf numFmtId="0" fontId="17" fillId="2" borderId="3" xfId="4" applyFont="1" applyFill="1" applyBorder="1" applyAlignment="1"/>
    <xf numFmtId="0" fontId="5" fillId="0" borderId="0" xfId="0" applyFont="1" applyAlignment="1" applyProtection="1">
      <alignment horizontal="right"/>
    </xf>
    <xf numFmtId="0" fontId="5"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5" fillId="5" borderId="25" xfId="0" applyNumberFormat="1" applyFont="1" applyFill="1" applyBorder="1" applyAlignment="1" applyProtection="1">
      <alignment horizontal="center"/>
      <protection locked="0"/>
    </xf>
    <xf numFmtId="0" fontId="0" fillId="0" borderId="0" xfId="0" applyAlignment="1">
      <alignment vertical="top"/>
    </xf>
    <xf numFmtId="166" fontId="0" fillId="0" borderId="0" xfId="0" applyNumberFormat="1"/>
    <xf numFmtId="170" fontId="0" fillId="0" borderId="0" xfId="0" applyNumberFormat="1"/>
    <xf numFmtId="14" fontId="0" fillId="0" borderId="0" xfId="0" applyNumberFormat="1"/>
    <xf numFmtId="0" fontId="0" fillId="0" borderId="0" xfId="0" applyAlignment="1">
      <alignment wrapText="1"/>
    </xf>
    <xf numFmtId="0" fontId="0" fillId="0" borderId="0" xfId="0" applyNumberFormat="1"/>
    <xf numFmtId="0" fontId="5" fillId="0" borderId="3" xfId="0" applyFont="1" applyBorder="1" applyAlignment="1">
      <alignment vertical="top" wrapText="1"/>
    </xf>
    <xf numFmtId="3" fontId="0" fillId="0" borderId="0" xfId="0" applyNumberFormat="1"/>
    <xf numFmtId="175" fontId="5" fillId="0" borderId="3" xfId="0" applyNumberFormat="1" applyFont="1" applyBorder="1" applyAlignment="1">
      <alignment horizontal="center" vertical="top"/>
    </xf>
    <xf numFmtId="3" fontId="0" fillId="0" borderId="0" xfId="0" applyNumberFormat="1" applyFill="1"/>
    <xf numFmtId="0" fontId="5" fillId="0" borderId="3" xfId="0" applyFont="1" applyFill="1" applyBorder="1" applyAlignment="1">
      <alignment vertical="top"/>
    </xf>
    <xf numFmtId="0" fontId="5" fillId="0" borderId="3" xfId="0" applyFont="1" applyFill="1" applyBorder="1" applyAlignment="1">
      <alignment vertical="top" wrapText="1"/>
    </xf>
    <xf numFmtId="8" fontId="5" fillId="0" borderId="3" xfId="0" applyNumberFormat="1" applyFont="1" applyFill="1" applyBorder="1" applyAlignment="1">
      <alignment horizontal="center" vertical="top"/>
    </xf>
    <xf numFmtId="0" fontId="39" fillId="0" borderId="0" xfId="0" applyFont="1"/>
    <xf numFmtId="10" fontId="0" fillId="0" borderId="0" xfId="0" applyNumberFormat="1" applyFill="1"/>
    <xf numFmtId="6" fontId="0" fillId="0" borderId="0" xfId="0" applyNumberFormat="1"/>
    <xf numFmtId="0" fontId="0" fillId="0" borderId="3" xfId="0" applyBorder="1"/>
    <xf numFmtId="0" fontId="0" fillId="10" borderId="3" xfId="0" applyFill="1" applyBorder="1"/>
    <xf numFmtId="0" fontId="0" fillId="0" borderId="3" xfId="0" applyBorder="1" applyAlignment="1">
      <alignment wrapText="1"/>
    </xf>
    <xf numFmtId="0" fontId="0" fillId="11" borderId="3" xfId="0" applyFill="1" applyBorder="1"/>
    <xf numFmtId="0" fontId="39" fillId="0" borderId="3" xfId="0" applyFont="1" applyBorder="1"/>
    <xf numFmtId="176" fontId="0" fillId="0" borderId="0" xfId="0" applyNumberFormat="1"/>
    <xf numFmtId="170" fontId="20" fillId="0" borderId="0" xfId="7" applyNumberFormat="1" applyFont="1" applyFill="1" applyBorder="1"/>
    <xf numFmtId="170" fontId="0" fillId="0" borderId="0" xfId="7" applyNumberFormat="1" applyFont="1" applyBorder="1"/>
    <xf numFmtId="10" fontId="0" fillId="0" borderId="0" xfId="0" applyNumberFormat="1"/>
    <xf numFmtId="0" fontId="5" fillId="0" borderId="0" xfId="0" applyFont="1" applyAlignment="1">
      <alignment horizontal="left" vertical="top" wrapText="1"/>
    </xf>
    <xf numFmtId="0" fontId="5" fillId="0" borderId="7" xfId="0" applyFont="1" applyBorder="1" applyAlignment="1">
      <alignment horizontal="left"/>
    </xf>
    <xf numFmtId="0" fontId="5" fillId="0" borderId="9" xfId="0" applyFont="1" applyBorder="1" applyAlignment="1">
      <alignment horizontal="left"/>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6" fillId="0" borderId="15" xfId="0" applyFont="1" applyBorder="1" applyAlignment="1">
      <alignment horizontal="left" vertical="top" wrapText="1"/>
    </xf>
    <xf numFmtId="0" fontId="5" fillId="0" borderId="1" xfId="0" applyFont="1" applyBorder="1" applyAlignment="1">
      <alignment horizontal="left" vertical="top" wrapText="1"/>
    </xf>
    <xf numFmtId="0" fontId="5" fillId="0" borderId="16" xfId="0" applyFont="1" applyBorder="1" applyAlignment="1">
      <alignment horizontal="left"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19" xfId="0" applyFont="1" applyBorder="1" applyAlignment="1">
      <alignment horizontal="left" vertical="top" wrapText="1"/>
    </xf>
    <xf numFmtId="0" fontId="6" fillId="6" borderId="3" xfId="0" applyFont="1" applyFill="1" applyBorder="1" applyAlignment="1">
      <alignment horizontal="left" vertical="top"/>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6" fillId="6" borderId="7" xfId="0" applyFont="1" applyFill="1" applyBorder="1" applyAlignment="1">
      <alignment horizontal="left" vertical="top"/>
    </xf>
    <xf numFmtId="0" fontId="6" fillId="6" borderId="9" xfId="0" applyFont="1" applyFill="1" applyBorder="1" applyAlignment="1">
      <alignment horizontal="left" vertical="top"/>
    </xf>
    <xf numFmtId="0" fontId="5" fillId="0" borderId="7" xfId="0" applyFont="1" applyBorder="1" applyAlignment="1">
      <alignment horizontal="left" vertical="top"/>
    </xf>
    <xf numFmtId="0" fontId="5" fillId="0" borderId="9" xfId="0" applyFont="1" applyBorder="1" applyAlignment="1">
      <alignment horizontal="left" vertical="top"/>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6" borderId="3" xfId="0" applyFont="1" applyFill="1" applyBorder="1" applyAlignment="1">
      <alignment horizontal="center" vertical="center"/>
    </xf>
    <xf numFmtId="0" fontId="6" fillId="6" borderId="21" xfId="0" applyFont="1" applyFill="1" applyBorder="1" applyAlignment="1">
      <alignment horizontal="left" vertical="top" wrapText="1"/>
    </xf>
    <xf numFmtId="0" fontId="6" fillId="6" borderId="20" xfId="0" applyFont="1" applyFill="1" applyBorder="1" applyAlignment="1">
      <alignment horizontal="left" vertical="top" wrapText="1"/>
    </xf>
    <xf numFmtId="0" fontId="6" fillId="6" borderId="21" xfId="0" applyFont="1" applyFill="1" applyBorder="1" applyAlignment="1">
      <alignment horizontal="left" vertical="top"/>
    </xf>
    <xf numFmtId="0" fontId="6" fillId="6" borderId="20" xfId="0" applyFont="1" applyFill="1" applyBorder="1" applyAlignment="1">
      <alignment horizontal="left" vertical="top"/>
    </xf>
    <xf numFmtId="0" fontId="19" fillId="2" borderId="15" xfId="4" applyFont="1" applyFill="1" applyBorder="1" applyAlignment="1">
      <alignment horizontal="left" vertical="top"/>
    </xf>
    <xf numFmtId="0" fontId="19" fillId="2" borderId="16" xfId="4" applyFont="1" applyFill="1" applyBorder="1" applyAlignment="1">
      <alignment horizontal="left" vertical="top"/>
    </xf>
    <xf numFmtId="0" fontId="19" fillId="2" borderId="17" xfId="4" applyFont="1" applyFill="1" applyBorder="1" applyAlignment="1">
      <alignment horizontal="left" vertical="top"/>
    </xf>
    <xf numFmtId="0" fontId="19" fillId="2" borderId="19" xfId="4" applyFont="1" applyFill="1" applyBorder="1" applyAlignment="1">
      <alignment horizontal="left" vertical="top"/>
    </xf>
    <xf numFmtId="0" fontId="17" fillId="2" borderId="3" xfId="4" applyFont="1" applyFill="1" applyBorder="1" applyAlignment="1">
      <alignment horizontal="center" vertical="center" wrapText="1"/>
    </xf>
    <xf numFmtId="0" fontId="26" fillId="9" borderId="16" xfId="0" applyFont="1" applyFill="1" applyBorder="1" applyAlignment="1" applyProtection="1">
      <alignment horizontal="center" vertical="center" textRotation="90"/>
    </xf>
    <xf numFmtId="0" fontId="26" fillId="9" borderId="23" xfId="0" applyFont="1" applyFill="1" applyBorder="1" applyAlignment="1" applyProtection="1">
      <alignment horizontal="center" vertical="center" textRotation="90"/>
    </xf>
    <xf numFmtId="0" fontId="26" fillId="9" borderId="19" xfId="0" applyFont="1" applyFill="1" applyBorder="1" applyAlignment="1" applyProtection="1">
      <alignment horizontal="center" vertical="center" textRotation="90"/>
    </xf>
    <xf numFmtId="0" fontId="26" fillId="9" borderId="22" xfId="0" applyFont="1" applyFill="1" applyBorder="1" applyAlignment="1" applyProtection="1">
      <alignment horizontal="center" vertical="center" textRotation="90" wrapText="1"/>
    </xf>
    <xf numFmtId="0" fontId="26" fillId="9" borderId="20" xfId="0" applyFont="1" applyFill="1" applyBorder="1" applyAlignment="1" applyProtection="1">
      <alignment horizontal="center" vertical="center" textRotation="90" wrapText="1"/>
    </xf>
    <xf numFmtId="0" fontId="26" fillId="9" borderId="4" xfId="0" applyFont="1" applyFill="1" applyBorder="1" applyAlignment="1" applyProtection="1">
      <alignment horizontal="center" vertical="center" textRotation="90" wrapText="1"/>
    </xf>
    <xf numFmtId="0" fontId="26" fillId="9" borderId="5" xfId="0" applyFont="1" applyFill="1" applyBorder="1" applyAlignment="1" applyProtection="1">
      <alignment horizontal="center" vertical="center" textRotation="90" wrapText="1"/>
    </xf>
    <xf numFmtId="0" fontId="26" fillId="9" borderId="2" xfId="0" applyFont="1" applyFill="1" applyBorder="1" applyAlignment="1" applyProtection="1">
      <alignment horizontal="center" vertical="center" textRotation="90" wrapText="1"/>
    </xf>
    <xf numFmtId="0" fontId="23" fillId="9" borderId="5" xfId="0" applyFont="1" applyFill="1" applyBorder="1" applyAlignment="1" applyProtection="1">
      <alignment horizontal="center" vertical="center" textRotation="90" wrapText="1"/>
    </xf>
    <xf numFmtId="177" fontId="0" fillId="0" borderId="0" xfId="0" applyNumberFormat="1"/>
    <xf numFmtId="0" fontId="25" fillId="0" borderId="0" xfId="0" applyFont="1"/>
    <xf numFmtId="170" fontId="25" fillId="0" borderId="0" xfId="0" applyNumberFormat="1" applyFont="1"/>
    <xf numFmtId="3" fontId="25" fillId="0" borderId="0" xfId="0" applyNumberFormat="1" applyFont="1"/>
  </cellXfs>
  <cellStyles count="10">
    <cellStyle name="=C:\WINNT\SYSTEM32\COMMAND.COM 6" xfId="4" xr:uid="{00000000-0005-0000-0000-000000000000}"/>
    <cellStyle name="Comma" xfId="7" builtinId="3"/>
    <cellStyle name="Comma 4" xfId="5" xr:uid="{00000000-0005-0000-0000-000002000000}"/>
    <cellStyle name="Currency" xfId="8" builtinId="4"/>
    <cellStyle name="Hyperlink" xfId="6" builtinId="8"/>
    <cellStyle name="Normal" xfId="0" builtinId="0"/>
    <cellStyle name="Normal 2" xfId="9" xr:uid="{00000000-0005-0000-0000-000006000000}"/>
    <cellStyle name="Normal 20" xfId="2" xr:uid="{00000000-0005-0000-0000-000007000000}"/>
    <cellStyle name="Normal 3" xfId="3" xr:uid="{00000000-0005-0000-0000-000008000000}"/>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3.xml"/><Relationship Id="rId4"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0" t="s">
        <v>228</v>
      </c>
      <c r="C2" s="100" t="s">
        <v>236</v>
      </c>
      <c r="D2" s="100" t="s">
        <v>235</v>
      </c>
      <c r="E2" s="100" t="s">
        <v>229</v>
      </c>
    </row>
    <row r="3" spans="1:5" s="99" customFormat="1" ht="62.25" customHeight="1" x14ac:dyDescent="0.25">
      <c r="B3" s="101" t="s">
        <v>230</v>
      </c>
      <c r="C3" s="101" t="s">
        <v>233</v>
      </c>
      <c r="D3" s="101"/>
      <c r="E3" s="102" t="s">
        <v>234</v>
      </c>
    </row>
    <row r="4" spans="1:5" s="99" customFormat="1" ht="62.25" customHeight="1" x14ac:dyDescent="0.25">
      <c r="B4" s="101" t="s">
        <v>231</v>
      </c>
      <c r="C4" s="101" t="s">
        <v>237</v>
      </c>
      <c r="D4" s="103">
        <v>41352</v>
      </c>
      <c r="E4" s="101" t="s">
        <v>238</v>
      </c>
    </row>
    <row r="5" spans="1:5" s="99" customFormat="1" ht="84" customHeight="1" x14ac:dyDescent="0.25">
      <c r="B5" s="101" t="s">
        <v>232</v>
      </c>
      <c r="C5" s="101" t="s">
        <v>243</v>
      </c>
      <c r="D5" s="103" t="s">
        <v>239</v>
      </c>
      <c r="E5" s="101" t="s">
        <v>240</v>
      </c>
    </row>
    <row r="6" spans="1:5" ht="111" customHeight="1" x14ac:dyDescent="0.25">
      <c r="A6" s="128"/>
      <c r="B6" s="129" t="s">
        <v>241</v>
      </c>
      <c r="C6" s="129" t="s">
        <v>242</v>
      </c>
      <c r="D6" s="130">
        <v>41380</v>
      </c>
      <c r="E6" s="129" t="s">
        <v>309</v>
      </c>
    </row>
    <row r="7" spans="1:5" ht="21.75" customHeight="1" x14ac:dyDescent="0.25">
      <c r="B7" s="132"/>
      <c r="C7" s="132"/>
      <c r="D7" s="133">
        <v>41393</v>
      </c>
      <c r="E7" s="132" t="s">
        <v>332</v>
      </c>
    </row>
    <row r="8" spans="1:5" ht="21.75" customHeight="1" x14ac:dyDescent="0.25">
      <c r="D8" s="133">
        <v>41649</v>
      </c>
      <c r="E8" s="135" t="s">
        <v>333</v>
      </c>
    </row>
    <row r="9" spans="1:5" ht="21.75" customHeight="1" x14ac:dyDescent="0.25">
      <c r="D9" s="133">
        <v>41649</v>
      </c>
      <c r="E9" s="132" t="s">
        <v>337</v>
      </c>
    </row>
    <row r="10" spans="1:5" ht="21.75" customHeight="1" x14ac:dyDescent="0.25">
      <c r="D10" s="133">
        <v>41649</v>
      </c>
      <c r="E10" s="132" t="s">
        <v>338</v>
      </c>
    </row>
    <row r="11" spans="1:5" x14ac:dyDescent="0.25">
      <c r="B11" s="131"/>
      <c r="C11" s="131"/>
      <c r="D11" s="131"/>
      <c r="E11" s="13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zoomScaleNormal="100" workbookViewId="0">
      <selection activeCell="C9" sqref="C9"/>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8" t="s">
        <v>77</v>
      </c>
    </row>
    <row r="2" spans="2:3" x14ac:dyDescent="0.3">
      <c r="B2" s="25"/>
    </row>
    <row r="3" spans="2:3" x14ac:dyDescent="0.3">
      <c r="B3" s="25"/>
    </row>
    <row r="4" spans="2:3" x14ac:dyDescent="0.3">
      <c r="B4" s="88" t="s">
        <v>14</v>
      </c>
      <c r="C4" s="88" t="s">
        <v>26</v>
      </c>
    </row>
    <row r="5" spans="2:3" ht="45" x14ac:dyDescent="0.3">
      <c r="B5" s="95" t="s">
        <v>38</v>
      </c>
      <c r="C5" s="31" t="s">
        <v>95</v>
      </c>
    </row>
    <row r="6" spans="2:3" x14ac:dyDescent="0.3">
      <c r="B6" s="95" t="s">
        <v>217</v>
      </c>
      <c r="C6" s="31" t="s">
        <v>218</v>
      </c>
    </row>
    <row r="7" spans="2:3" ht="56.25" customHeight="1" x14ac:dyDescent="0.3">
      <c r="B7" s="96" t="s">
        <v>300</v>
      </c>
      <c r="C7" s="31" t="s">
        <v>331</v>
      </c>
    </row>
    <row r="8" spans="2:3" x14ac:dyDescent="0.3">
      <c r="B8" s="97" t="s">
        <v>301</v>
      </c>
      <c r="C8" s="31" t="s">
        <v>302</v>
      </c>
    </row>
    <row r="9" spans="2:3" ht="30" x14ac:dyDescent="0.3">
      <c r="B9" s="96" t="s">
        <v>224</v>
      </c>
      <c r="C9" s="31" t="s">
        <v>330</v>
      </c>
    </row>
    <row r="10" spans="2:3" x14ac:dyDescent="0.3">
      <c r="B10" s="97" t="s">
        <v>215</v>
      </c>
      <c r="C10" s="31" t="s">
        <v>216</v>
      </c>
    </row>
    <row r="12" spans="2:3" x14ac:dyDescent="0.3">
      <c r="B12" s="25" t="s">
        <v>24</v>
      </c>
    </row>
    <row r="13" spans="2:3" x14ac:dyDescent="0.3">
      <c r="B13" s="92" t="s">
        <v>25</v>
      </c>
    </row>
    <row r="14" spans="2:3" x14ac:dyDescent="0.3">
      <c r="B14" s="93" t="s">
        <v>217</v>
      </c>
    </row>
    <row r="15" spans="2:3" x14ac:dyDescent="0.3">
      <c r="B15" s="87" t="s">
        <v>223</v>
      </c>
    </row>
    <row r="16" spans="2:3" x14ac:dyDescent="0.3">
      <c r="B16" s="94" t="s">
        <v>219</v>
      </c>
    </row>
    <row r="17" spans="2:4" x14ac:dyDescent="0.3">
      <c r="B17" s="25"/>
    </row>
    <row r="18" spans="2:4" x14ac:dyDescent="0.3">
      <c r="B18" s="2" t="s">
        <v>64</v>
      </c>
    </row>
    <row r="19" spans="2:4" ht="19.5" customHeight="1" x14ac:dyDescent="0.3">
      <c r="B19" s="2" t="s">
        <v>220</v>
      </c>
    </row>
    <row r="20" spans="2:4" x14ac:dyDescent="0.3">
      <c r="B20" s="90" t="s">
        <v>225</v>
      </c>
    </row>
    <row r="21" spans="2:4" x14ac:dyDescent="0.3">
      <c r="B21" s="90" t="s">
        <v>226</v>
      </c>
    </row>
    <row r="22" spans="2:4" ht="25.5" customHeight="1" x14ac:dyDescent="0.3">
      <c r="B22" s="89" t="s">
        <v>97</v>
      </c>
    </row>
    <row r="23" spans="2:4" ht="10.5" customHeight="1" x14ac:dyDescent="0.3"/>
    <row r="24" spans="2:4" ht="24.75" customHeight="1" x14ac:dyDescent="0.3">
      <c r="B24" s="90" t="s">
        <v>221</v>
      </c>
      <c r="C24" s="90"/>
      <c r="D24" s="90"/>
    </row>
    <row r="25" spans="2:4" ht="26.25" customHeight="1" x14ac:dyDescent="0.3">
      <c r="B25" s="90" t="s">
        <v>310</v>
      </c>
      <c r="C25" s="90"/>
      <c r="D25" s="90"/>
    </row>
    <row r="26" spans="2:4" ht="32.25" customHeight="1" x14ac:dyDescent="0.3">
      <c r="B26" s="160" t="s">
        <v>222</v>
      </c>
      <c r="C26" s="160"/>
      <c r="D26" s="160"/>
    </row>
    <row r="28" spans="2:4" x14ac:dyDescent="0.3">
      <c r="B28" s="2" t="s">
        <v>96</v>
      </c>
    </row>
    <row r="32" spans="2:4" x14ac:dyDescent="0.3">
      <c r="B32" s="25"/>
    </row>
    <row r="33" spans="2:2" x14ac:dyDescent="0.3">
      <c r="B33" s="91"/>
    </row>
  </sheetData>
  <mergeCells count="1">
    <mergeCell ref="B26:D26"/>
  </mergeCells>
  <pageMargins left="0.70866141732283472" right="0.70866141732283472" top="0.74803149606299213" bottom="0.74803149606299213" header="0.31496062992125984" footer="0.31496062992125984"/>
  <pageSetup paperSize="9" scale="4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Z39"/>
  <sheetViews>
    <sheetView showGridLines="0" zoomScale="90" zoomScaleNormal="90" workbookViewId="0">
      <pane ySplit="3" topLeftCell="A4" activePane="bottomLeft" state="frozen"/>
      <selection activeCell="A7" sqref="A7"/>
      <selection pane="bottomLeft" activeCell="D11" sqref="D11:F11"/>
    </sheetView>
  </sheetViews>
  <sheetFormatPr defaultRowHeight="15" x14ac:dyDescent="0.3"/>
  <cols>
    <col min="1" max="1" width="4" style="2" customWidth="1"/>
    <col min="2" max="2" width="9.140625" style="2" customWidth="1"/>
    <col min="3" max="3" width="31.85546875" style="2" customWidth="1"/>
    <col min="4" max="4" width="21" style="2" customWidth="1"/>
    <col min="5" max="5" width="28.85546875" style="2" customWidth="1"/>
    <col min="6" max="6" width="28.7109375" style="2" customWidth="1"/>
    <col min="7" max="11" width="11.140625" style="2" customWidth="1"/>
    <col min="12" max="16384" width="9.140625" style="2"/>
  </cols>
  <sheetData>
    <row r="1" spans="2:26" x14ac:dyDescent="0.3">
      <c r="B1" s="25" t="s">
        <v>335</v>
      </c>
      <c r="Z1" s="26" t="s">
        <v>29</v>
      </c>
    </row>
    <row r="2" spans="2:26" x14ac:dyDescent="0.3">
      <c r="B2" s="165" t="s">
        <v>358</v>
      </c>
      <c r="C2" s="166"/>
      <c r="D2" s="166"/>
      <c r="E2" s="166"/>
      <c r="F2" s="167"/>
      <c r="Z2" s="26" t="s">
        <v>79</v>
      </c>
    </row>
    <row r="3" spans="2:26" ht="24.75" customHeight="1" x14ac:dyDescent="0.3">
      <c r="B3" s="168"/>
      <c r="C3" s="169"/>
      <c r="D3" s="169"/>
      <c r="E3" s="169"/>
      <c r="F3" s="170"/>
    </row>
    <row r="4" spans="2:26" ht="18" customHeight="1" x14ac:dyDescent="0.3">
      <c r="B4" s="25" t="s">
        <v>78</v>
      </c>
      <c r="C4" s="27"/>
      <c r="D4" s="27"/>
      <c r="E4" s="27"/>
      <c r="F4" s="27"/>
    </row>
    <row r="5" spans="2:26" ht="24.75" customHeight="1" x14ac:dyDescent="0.3">
      <c r="B5" s="179" t="s">
        <v>359</v>
      </c>
      <c r="C5" s="180"/>
      <c r="D5" s="180"/>
      <c r="E5" s="180"/>
      <c r="F5" s="181"/>
    </row>
    <row r="6" spans="2:26" ht="13.5" customHeight="1" x14ac:dyDescent="0.3">
      <c r="B6" s="27"/>
      <c r="C6" s="27"/>
      <c r="D6" s="27"/>
      <c r="E6" s="27"/>
      <c r="F6" s="27"/>
    </row>
    <row r="7" spans="2:26" x14ac:dyDescent="0.3">
      <c r="B7" s="25" t="s">
        <v>48</v>
      </c>
    </row>
    <row r="8" spans="2:26" x14ac:dyDescent="0.3">
      <c r="B8" s="175" t="s">
        <v>336</v>
      </c>
      <c r="C8" s="176"/>
      <c r="D8" s="171" t="s">
        <v>30</v>
      </c>
      <c r="E8" s="171"/>
      <c r="F8" s="171"/>
    </row>
    <row r="9" spans="2:26" ht="22.5" customHeight="1" x14ac:dyDescent="0.3">
      <c r="B9" s="177" t="s">
        <v>345</v>
      </c>
      <c r="C9" s="178"/>
      <c r="D9" s="164" t="s">
        <v>390</v>
      </c>
      <c r="E9" s="164"/>
      <c r="F9" s="164"/>
    </row>
    <row r="10" spans="2:26" ht="35.25" customHeight="1" x14ac:dyDescent="0.3">
      <c r="B10" s="177" t="s">
        <v>224</v>
      </c>
      <c r="C10" s="178"/>
      <c r="D10" s="172" t="s">
        <v>391</v>
      </c>
      <c r="E10" s="173"/>
      <c r="F10" s="174"/>
    </row>
    <row r="11" spans="2:26" ht="39" customHeight="1" x14ac:dyDescent="0.3">
      <c r="B11" s="177"/>
      <c r="C11" s="178"/>
      <c r="D11" s="164"/>
      <c r="E11" s="164"/>
      <c r="F11" s="164"/>
    </row>
    <row r="12" spans="2:26" ht="22.5" customHeight="1" x14ac:dyDescent="0.3">
      <c r="B12" s="177"/>
      <c r="C12" s="178"/>
      <c r="D12" s="164"/>
      <c r="E12" s="164"/>
      <c r="F12" s="164"/>
    </row>
    <row r="13" spans="2:26" ht="42" customHeight="1" x14ac:dyDescent="0.3">
      <c r="B13" s="177"/>
      <c r="C13" s="178"/>
      <c r="D13" s="164"/>
      <c r="E13" s="164"/>
      <c r="F13" s="164"/>
    </row>
    <row r="14" spans="2:26" ht="22.5" customHeight="1" x14ac:dyDescent="0.3">
      <c r="B14" s="177"/>
      <c r="C14" s="178"/>
      <c r="D14" s="164"/>
      <c r="E14" s="164"/>
      <c r="F14" s="164"/>
    </row>
    <row r="15" spans="2:26" ht="45.75" customHeight="1" x14ac:dyDescent="0.3">
      <c r="B15" s="177"/>
      <c r="C15" s="178"/>
      <c r="D15" s="164"/>
      <c r="E15" s="164"/>
      <c r="F15" s="164"/>
    </row>
    <row r="16" spans="2:26" ht="28.5" customHeight="1" x14ac:dyDescent="0.3">
      <c r="B16" s="177"/>
      <c r="C16" s="178"/>
      <c r="D16" s="164"/>
      <c r="E16" s="164"/>
      <c r="F16" s="164"/>
    </row>
    <row r="17" spans="2:11" ht="22.5" customHeight="1" x14ac:dyDescent="0.3">
      <c r="B17" s="161"/>
      <c r="C17" s="162"/>
      <c r="D17" s="163"/>
      <c r="E17" s="163"/>
      <c r="F17" s="163"/>
    </row>
    <row r="18" spans="2:11" ht="22.5" customHeight="1" x14ac:dyDescent="0.3">
      <c r="B18" s="161"/>
      <c r="C18" s="162"/>
      <c r="D18" s="163"/>
      <c r="E18" s="163"/>
      <c r="F18" s="163"/>
    </row>
    <row r="19" spans="2:11" ht="22.5" customHeight="1" x14ac:dyDescent="0.3">
      <c r="B19" s="161"/>
      <c r="C19" s="162"/>
      <c r="D19" s="163"/>
      <c r="E19" s="163"/>
      <c r="F19" s="163"/>
    </row>
    <row r="20" spans="2:11" ht="22.5" customHeight="1" x14ac:dyDescent="0.3">
      <c r="B20" s="161"/>
      <c r="C20" s="162"/>
      <c r="D20" s="163"/>
      <c r="E20" s="163"/>
      <c r="F20" s="163"/>
    </row>
    <row r="21" spans="2:11" ht="22.5" customHeight="1" x14ac:dyDescent="0.3">
      <c r="B21" s="161"/>
      <c r="C21" s="162"/>
      <c r="D21" s="163"/>
      <c r="E21" s="163"/>
      <c r="F21" s="163"/>
    </row>
    <row r="22" spans="2:11" ht="22.5" customHeight="1" x14ac:dyDescent="0.3">
      <c r="B22" s="161"/>
      <c r="C22" s="162"/>
      <c r="D22" s="163"/>
      <c r="E22" s="163"/>
      <c r="F22" s="163"/>
    </row>
    <row r="23" spans="2:11" ht="22.5" customHeight="1" x14ac:dyDescent="0.3">
      <c r="B23" s="161"/>
      <c r="C23" s="162"/>
      <c r="D23" s="163"/>
      <c r="E23" s="163"/>
      <c r="F23" s="163"/>
    </row>
    <row r="24" spans="2:11" ht="12.75" customHeight="1" x14ac:dyDescent="0.3">
      <c r="B24" s="28"/>
      <c r="C24" s="28"/>
      <c r="D24" s="29"/>
      <c r="E24" s="29"/>
      <c r="F24" s="29"/>
    </row>
    <row r="25" spans="2:11" x14ac:dyDescent="0.3">
      <c r="B25" s="25" t="s">
        <v>49</v>
      </c>
    </row>
    <row r="26" spans="2:11" ht="38.25" customHeight="1" x14ac:dyDescent="0.3">
      <c r="B26" s="183" t="s">
        <v>47</v>
      </c>
      <c r="C26" s="185" t="s">
        <v>27</v>
      </c>
      <c r="D26" s="185" t="s">
        <v>28</v>
      </c>
      <c r="E26" s="185" t="s">
        <v>30</v>
      </c>
      <c r="F26" s="183" t="s">
        <v>339</v>
      </c>
      <c r="G26" s="182" t="s">
        <v>99</v>
      </c>
      <c r="H26" s="182"/>
      <c r="I26" s="182"/>
      <c r="J26" s="182"/>
      <c r="K26" s="182"/>
    </row>
    <row r="27" spans="2:11" ht="36" customHeight="1" x14ac:dyDescent="0.3">
      <c r="B27" s="184"/>
      <c r="C27" s="186"/>
      <c r="D27" s="186"/>
      <c r="E27" s="186"/>
      <c r="F27" s="184"/>
      <c r="G27" s="64" t="s">
        <v>100</v>
      </c>
      <c r="H27" s="64" t="s">
        <v>101</v>
      </c>
      <c r="I27" s="64" t="s">
        <v>102</v>
      </c>
      <c r="J27" s="64" t="s">
        <v>103</v>
      </c>
      <c r="K27" s="64" t="s">
        <v>104</v>
      </c>
    </row>
    <row r="28" spans="2:11" ht="27.75" customHeight="1" x14ac:dyDescent="0.3">
      <c r="B28" s="30">
        <v>1</v>
      </c>
      <c r="C28" s="31" t="str">
        <f>B9&amp;":"&amp;D9</f>
        <v>Baseline:Replace as normal i.e. 65 sqmm cable</v>
      </c>
      <c r="D28" s="30" t="s">
        <v>79</v>
      </c>
      <c r="E28" s="31"/>
      <c r="F28" s="30"/>
      <c r="G28" s="143">
        <f>Baseline!$C$4</f>
        <v>-0.21544203425116565</v>
      </c>
      <c r="H28" s="143">
        <f>Baseline!$C$5</f>
        <v>-0.25216853665065248</v>
      </c>
      <c r="I28" s="143">
        <f>Baseline!$C$6</f>
        <v>-0.27696808478546997</v>
      </c>
      <c r="J28" s="143">
        <f>Baseline!$C$7</f>
        <v>-0.3016925803995999</v>
      </c>
      <c r="K28" s="65"/>
    </row>
    <row r="29" spans="2:11" ht="27.75" customHeight="1" x14ac:dyDescent="0.3">
      <c r="B29" s="30">
        <v>2</v>
      </c>
      <c r="C29" s="141" t="str">
        <f>B10&amp;":"&amp;D10</f>
        <v>Option 1:Replace with larger 185 sqmm cable</v>
      </c>
      <c r="D29" s="30" t="s">
        <v>29</v>
      </c>
      <c r="E29" s="31"/>
      <c r="F29" s="30"/>
      <c r="G29" s="143">
        <f>'Option 1'!$C$4</f>
        <v>0.36810728181442381</v>
      </c>
      <c r="H29" s="143">
        <f>'Option 1'!$C$5</f>
        <v>0.57234203511945436</v>
      </c>
      <c r="I29" s="143">
        <f>'Option 1'!$C$6</f>
        <v>0.74525906130054376</v>
      </c>
      <c r="J29" s="143">
        <f>'Option 1'!$C$7</f>
        <v>0.86586954620951428</v>
      </c>
      <c r="K29" s="30"/>
    </row>
    <row r="30" spans="2:11" ht="27.75" customHeight="1" x14ac:dyDescent="0.3">
      <c r="B30" s="145">
        <v>3</v>
      </c>
      <c r="C30" s="145"/>
      <c r="D30" s="145"/>
      <c r="E30" s="146"/>
      <c r="F30" s="145"/>
      <c r="G30" s="147"/>
      <c r="H30" s="147"/>
      <c r="I30" s="147"/>
      <c r="J30" s="147"/>
      <c r="K30" s="145"/>
    </row>
    <row r="31" spans="2:11" ht="27.75" customHeight="1" x14ac:dyDescent="0.3">
      <c r="B31" s="145">
        <v>4</v>
      </c>
      <c r="C31" s="145"/>
      <c r="D31" s="145"/>
      <c r="E31" s="146"/>
      <c r="F31" s="145"/>
      <c r="G31" s="147"/>
      <c r="H31" s="147"/>
      <c r="I31" s="147"/>
      <c r="J31" s="147"/>
      <c r="K31" s="145"/>
    </row>
    <row r="32" spans="2:11" ht="27.75" customHeight="1" x14ac:dyDescent="0.3">
      <c r="B32" s="145">
        <v>5</v>
      </c>
      <c r="C32" s="145"/>
      <c r="D32" s="145"/>
      <c r="E32" s="146"/>
      <c r="F32" s="145"/>
      <c r="G32" s="147"/>
      <c r="H32" s="147"/>
      <c r="I32" s="147"/>
      <c r="J32" s="147"/>
      <c r="K32" s="145"/>
    </row>
    <row r="33" spans="2:11" ht="27.75" customHeight="1" x14ac:dyDescent="0.3">
      <c r="B33" s="145">
        <v>6</v>
      </c>
      <c r="C33" s="145"/>
      <c r="D33" s="145"/>
      <c r="E33" s="146"/>
      <c r="F33" s="145"/>
      <c r="G33" s="147"/>
      <c r="H33" s="147"/>
      <c r="I33" s="147"/>
      <c r="J33" s="147"/>
      <c r="K33" s="145"/>
    </row>
    <row r="34" spans="2:11" ht="27.75" customHeight="1" x14ac:dyDescent="0.3">
      <c r="B34" s="145">
        <v>7</v>
      </c>
      <c r="C34" s="145"/>
      <c r="D34" s="145"/>
      <c r="E34" s="146"/>
      <c r="F34" s="145"/>
      <c r="G34" s="147"/>
      <c r="H34" s="147"/>
      <c r="I34" s="147"/>
      <c r="J34" s="147"/>
      <c r="K34" s="145"/>
    </row>
    <row r="35" spans="2:11" ht="27.75" customHeight="1" x14ac:dyDescent="0.3">
      <c r="B35" s="145">
        <v>8</v>
      </c>
      <c r="C35" s="145"/>
      <c r="D35" s="145"/>
      <c r="E35" s="146"/>
      <c r="F35" s="145"/>
      <c r="G35" s="147"/>
      <c r="H35" s="147"/>
      <c r="I35" s="147"/>
      <c r="J35" s="147"/>
      <c r="K35" s="145"/>
    </row>
    <row r="39" spans="2:11" x14ac:dyDescent="0.3">
      <c r="B39" s="2" t="s">
        <v>105</v>
      </c>
    </row>
  </sheetData>
  <mergeCells count="40">
    <mergeCell ref="G26:K26"/>
    <mergeCell ref="B26:B27"/>
    <mergeCell ref="C26:C27"/>
    <mergeCell ref="D26:D27"/>
    <mergeCell ref="E26:E27"/>
    <mergeCell ref="F26:F27"/>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B2:F3"/>
    <mergeCell ref="D8:F8"/>
    <mergeCell ref="D9:F9"/>
    <mergeCell ref="D10:F10"/>
    <mergeCell ref="D11:F11"/>
    <mergeCell ref="B8:C8"/>
    <mergeCell ref="B9:C9"/>
    <mergeCell ref="B10:C10"/>
    <mergeCell ref="B11:C11"/>
    <mergeCell ref="B21:C21"/>
    <mergeCell ref="B22:C22"/>
    <mergeCell ref="D18:F18"/>
    <mergeCell ref="D12:F12"/>
    <mergeCell ref="D13:F13"/>
    <mergeCell ref="D14:F14"/>
    <mergeCell ref="D15:F15"/>
    <mergeCell ref="D16:F16"/>
    <mergeCell ref="D17:F17"/>
  </mergeCells>
  <conditionalFormatting sqref="B28:F28 G29:J35 C29">
    <cfRule type="expression" dxfId="9" priority="19">
      <formula>$D28="adopted"</formula>
    </cfRule>
  </conditionalFormatting>
  <conditionalFormatting sqref="B30:F35 B29 D29:F29">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xr:uid="{00000000-0002-0000-0200-000000000000}">
      <formula1>$Z$1:$Z$2</formula1>
    </dataValidation>
  </dataValidations>
  <pageMargins left="0.70866141732283472" right="0.70866141732283472" top="0.74803149606299213" bottom="0.74803149606299213" header="0.31496062992125984" footer="0.31496062992125984"/>
  <pageSetup paperSize="8" scale="6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F7" sqref="F7:G8"/>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83</v>
      </c>
      <c r="C1" s="21"/>
      <c r="D1" s="21"/>
      <c r="E1" s="21"/>
      <c r="F1" s="32" t="s">
        <v>84</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0.04</v>
      </c>
      <c r="D3" s="108" t="s">
        <v>294</v>
      </c>
      <c r="E3" s="21"/>
      <c r="F3" s="76"/>
      <c r="G3" s="126" t="s">
        <v>303</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307</v>
      </c>
      <c r="G4" s="4"/>
      <c r="H4" s="77">
        <v>6.76</v>
      </c>
      <c r="I4" s="77">
        <v>7.1</v>
      </c>
      <c r="J4" s="77">
        <v>7.55</v>
      </c>
      <c r="K4" s="77">
        <v>8.0299999999999994</v>
      </c>
      <c r="L4" s="77">
        <v>8.5500000000000007</v>
      </c>
      <c r="M4" s="77">
        <v>15.26</v>
      </c>
      <c r="N4" s="77">
        <v>21.97</v>
      </c>
      <c r="O4" s="77">
        <v>28.68</v>
      </c>
      <c r="P4" s="77">
        <v>35.39</v>
      </c>
      <c r="Q4" s="77">
        <v>42.1</v>
      </c>
      <c r="R4" s="77">
        <v>48.81</v>
      </c>
      <c r="S4" s="77">
        <v>55.52</v>
      </c>
      <c r="T4" s="77">
        <v>62.23</v>
      </c>
      <c r="U4" s="77">
        <v>68.94</v>
      </c>
      <c r="V4" s="77">
        <v>75.650000000000006</v>
      </c>
      <c r="W4" s="77">
        <v>81</v>
      </c>
      <c r="X4" s="77">
        <v>88</v>
      </c>
      <c r="Y4" s="77">
        <v>95</v>
      </c>
      <c r="Z4" s="77">
        <v>102</v>
      </c>
      <c r="AA4" s="77">
        <v>109</v>
      </c>
      <c r="AB4" s="77">
        <v>116</v>
      </c>
      <c r="AC4" s="77">
        <v>122</v>
      </c>
      <c r="AD4" s="77">
        <v>129</v>
      </c>
      <c r="AE4" s="77">
        <v>136</v>
      </c>
      <c r="AF4" s="77">
        <v>143</v>
      </c>
      <c r="AG4" s="77">
        <v>150</v>
      </c>
      <c r="AH4" s="77">
        <v>157</v>
      </c>
      <c r="AI4" s="77">
        <v>164</v>
      </c>
      <c r="AJ4" s="77">
        <v>171</v>
      </c>
      <c r="AK4" s="77">
        <v>178</v>
      </c>
      <c r="AL4" s="77">
        <v>184</v>
      </c>
      <c r="AM4" s="77">
        <v>191</v>
      </c>
      <c r="AN4" s="77">
        <v>198</v>
      </c>
      <c r="AO4" s="77">
        <v>205</v>
      </c>
      <c r="AP4" s="77">
        <v>212</v>
      </c>
      <c r="AQ4" s="77">
        <v>220</v>
      </c>
      <c r="AR4" s="77">
        <v>227</v>
      </c>
      <c r="AS4" s="77">
        <v>234</v>
      </c>
      <c r="AT4" s="77">
        <v>241</v>
      </c>
      <c r="AU4" s="77">
        <v>248</v>
      </c>
      <c r="AV4" s="77">
        <v>256</v>
      </c>
      <c r="AW4" s="77">
        <v>262</v>
      </c>
      <c r="AX4" s="77">
        <v>269</v>
      </c>
      <c r="AY4" s="77">
        <v>276</v>
      </c>
      <c r="AZ4" s="77">
        <v>282</v>
      </c>
      <c r="BA4" s="77">
        <v>287</v>
      </c>
      <c r="BB4" s="77">
        <v>292</v>
      </c>
      <c r="BC4" s="77">
        <v>297</v>
      </c>
      <c r="BD4" s="77">
        <v>301</v>
      </c>
      <c r="BE4" s="77">
        <v>305</v>
      </c>
      <c r="BF4" s="77">
        <v>309</v>
      </c>
      <c r="BG4" s="77">
        <v>312</v>
      </c>
    </row>
    <row r="5" spans="1:59" x14ac:dyDescent="0.3">
      <c r="A5" s="21"/>
      <c r="B5" s="22" t="s">
        <v>10</v>
      </c>
      <c r="C5" s="23">
        <v>0.03</v>
      </c>
      <c r="D5" s="21"/>
      <c r="E5" s="21"/>
      <c r="F5" s="51" t="s">
        <v>308</v>
      </c>
      <c r="G5" s="39"/>
      <c r="H5" s="77">
        <f>H4*$D$22</f>
        <v>7.303247599072745</v>
      </c>
      <c r="I5" s="77">
        <f t="shared" ref="I5:BG5" si="0">I4*$D$22</f>
        <v>7.6705707031681198</v>
      </c>
      <c r="J5" s="77">
        <f t="shared" si="0"/>
        <v>8.1567336350590569</v>
      </c>
      <c r="K5" s="77">
        <f t="shared" si="0"/>
        <v>8.6753074290760566</v>
      </c>
      <c r="L5" s="77">
        <f t="shared" si="0"/>
        <v>9.2370957059278069</v>
      </c>
      <c r="M5" s="77">
        <f t="shared" si="0"/>
        <v>16.486325201457117</v>
      </c>
      <c r="N5" s="77">
        <f t="shared" si="0"/>
        <v>23.735554696986423</v>
      </c>
      <c r="O5" s="77">
        <f t="shared" si="0"/>
        <v>30.984784192515733</v>
      </c>
      <c r="P5" s="77">
        <f t="shared" si="0"/>
        <v>38.234013688045039</v>
      </c>
      <c r="Q5" s="77">
        <f t="shared" si="0"/>
        <v>45.483243183574352</v>
      </c>
      <c r="R5" s="77">
        <f t="shared" si="0"/>
        <v>52.732472679103658</v>
      </c>
      <c r="S5" s="77">
        <f t="shared" si="0"/>
        <v>59.981702174632964</v>
      </c>
      <c r="T5" s="77">
        <f t="shared" si="0"/>
        <v>67.230931670162263</v>
      </c>
      <c r="U5" s="77">
        <f t="shared" si="0"/>
        <v>74.480161165691584</v>
      </c>
      <c r="V5" s="77">
        <f t="shared" si="0"/>
        <v>81.72939066122089</v>
      </c>
      <c r="W5" s="77">
        <f t="shared" si="0"/>
        <v>87.509327740368704</v>
      </c>
      <c r="X5" s="77">
        <f t="shared" si="0"/>
        <v>95.071862236449945</v>
      </c>
      <c r="Y5" s="77">
        <f t="shared" si="0"/>
        <v>102.63439673253119</v>
      </c>
      <c r="Z5" s="77">
        <f t="shared" si="0"/>
        <v>110.19693122861243</v>
      </c>
      <c r="AA5" s="77">
        <f t="shared" si="0"/>
        <v>117.75946572469368</v>
      </c>
      <c r="AB5" s="77">
        <f t="shared" si="0"/>
        <v>125.32200022077492</v>
      </c>
      <c r="AC5" s="77">
        <f t="shared" si="0"/>
        <v>131.80417264598742</v>
      </c>
      <c r="AD5" s="77">
        <f t="shared" si="0"/>
        <v>139.36670714206866</v>
      </c>
      <c r="AE5" s="77">
        <f t="shared" si="0"/>
        <v>146.9292416381499</v>
      </c>
      <c r="AF5" s="77">
        <f t="shared" si="0"/>
        <v>154.49177613423115</v>
      </c>
      <c r="AG5" s="77">
        <f t="shared" si="0"/>
        <v>162.05431063031241</v>
      </c>
      <c r="AH5" s="77">
        <f t="shared" si="0"/>
        <v>169.61684512639366</v>
      </c>
      <c r="AI5" s="77">
        <f t="shared" si="0"/>
        <v>177.1793796224749</v>
      </c>
      <c r="AJ5" s="77">
        <f t="shared" si="0"/>
        <v>184.74191411855614</v>
      </c>
      <c r="AK5" s="77">
        <f t="shared" si="0"/>
        <v>192.30444861463738</v>
      </c>
      <c r="AL5" s="77">
        <f t="shared" si="0"/>
        <v>198.78662103984988</v>
      </c>
      <c r="AM5" s="77">
        <f t="shared" si="0"/>
        <v>206.34915553593112</v>
      </c>
      <c r="AN5" s="77">
        <f t="shared" si="0"/>
        <v>213.91169003201236</v>
      </c>
      <c r="AO5" s="77">
        <f t="shared" si="0"/>
        <v>221.47422452809363</v>
      </c>
      <c r="AP5" s="77">
        <f t="shared" si="0"/>
        <v>229.03675902417487</v>
      </c>
      <c r="AQ5" s="77">
        <f t="shared" si="0"/>
        <v>237.67965559112486</v>
      </c>
      <c r="AR5" s="77">
        <f t="shared" si="0"/>
        <v>245.2421900872061</v>
      </c>
      <c r="AS5" s="77">
        <f t="shared" si="0"/>
        <v>252.80472458328734</v>
      </c>
      <c r="AT5" s="77">
        <f t="shared" si="0"/>
        <v>260.36725907936858</v>
      </c>
      <c r="AU5" s="77">
        <f t="shared" si="0"/>
        <v>267.92979357544982</v>
      </c>
      <c r="AV5" s="77">
        <f t="shared" si="0"/>
        <v>276.57269014239984</v>
      </c>
      <c r="AW5" s="77">
        <f t="shared" si="0"/>
        <v>283.0548625676123</v>
      </c>
      <c r="AX5" s="77">
        <f t="shared" si="0"/>
        <v>290.6173970636936</v>
      </c>
      <c r="AY5" s="77">
        <f t="shared" si="0"/>
        <v>298.17993155977484</v>
      </c>
      <c r="AZ5" s="77">
        <f t="shared" si="0"/>
        <v>304.66210398498731</v>
      </c>
      <c r="BA5" s="77">
        <f t="shared" si="0"/>
        <v>310.06391433933106</v>
      </c>
      <c r="BB5" s="77">
        <f t="shared" si="0"/>
        <v>315.46572469367482</v>
      </c>
      <c r="BC5" s="77">
        <f t="shared" si="0"/>
        <v>320.86753504801857</v>
      </c>
      <c r="BD5" s="77">
        <f t="shared" si="0"/>
        <v>325.18898333149355</v>
      </c>
      <c r="BE5" s="77">
        <f t="shared" si="0"/>
        <v>329.51043161496858</v>
      </c>
      <c r="BF5" s="77">
        <f t="shared" si="0"/>
        <v>333.83187989844356</v>
      </c>
      <c r="BG5" s="77">
        <f t="shared" si="0"/>
        <v>337.07296611104982</v>
      </c>
    </row>
    <row r="6" spans="1:59" x14ac:dyDescent="0.3">
      <c r="A6" s="21"/>
      <c r="B6" s="22" t="s">
        <v>65</v>
      </c>
      <c r="C6" s="23">
        <v>1.4999999999999999E-2</v>
      </c>
      <c r="D6" s="21"/>
      <c r="E6" s="21"/>
      <c r="F6" s="51" t="s">
        <v>202</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205</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203</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304</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305</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3" t="s">
        <v>70</v>
      </c>
      <c r="C11" s="21"/>
      <c r="D11" s="21"/>
      <c r="E11" s="21"/>
      <c r="F11" s="51" t="s">
        <v>204</v>
      </c>
      <c r="G11" s="80">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306</v>
      </c>
      <c r="G12" s="107"/>
      <c r="H12" s="109">
        <f>$D$40/1000</f>
        <v>0.50284700000000004</v>
      </c>
      <c r="I12" s="109">
        <f>$D$41/1000</f>
        <v>0.4883515000000001</v>
      </c>
      <c r="J12" s="109">
        <f>$D$42/1000</f>
        <v>0.47385600000000011</v>
      </c>
      <c r="K12" s="109">
        <f>$D$43/1000</f>
        <v>0.45936050000000012</v>
      </c>
      <c r="L12" s="109">
        <f>$D$44/1000</f>
        <v>0.44486500000000012</v>
      </c>
      <c r="M12" s="109">
        <f>$D$45/1000</f>
        <v>0.43036950000000013</v>
      </c>
      <c r="N12" s="109">
        <f>$D$46/1000</f>
        <v>0.41587400000000013</v>
      </c>
      <c r="O12" s="109">
        <f>$D$47/1000</f>
        <v>0.40137850000000014</v>
      </c>
      <c r="P12" s="109">
        <f>$D$48/1000</f>
        <v>0.38688300000000014</v>
      </c>
      <c r="Q12" s="109">
        <f>$D$49/1000</f>
        <v>0.37238750000000015</v>
      </c>
      <c r="R12" s="109">
        <f>$D$50/1000</f>
        <v>0.35789200000000015</v>
      </c>
      <c r="S12" s="109">
        <f>$D$51/1000</f>
        <v>0.34339650000000016</v>
      </c>
      <c r="T12" s="109">
        <f>$D$52/1000</f>
        <v>0.32890100000000017</v>
      </c>
      <c r="U12" s="109">
        <f>$D$53/1000</f>
        <v>0.31440550000000017</v>
      </c>
      <c r="V12" s="109">
        <f>$D$54/1000</f>
        <v>0.29991000000000018</v>
      </c>
      <c r="W12" s="109">
        <f>$D$55/1000</f>
        <v>0.28541450000000018</v>
      </c>
      <c r="X12" s="109">
        <f>$D$56/1000</f>
        <v>0.27091900000000019</v>
      </c>
      <c r="Y12" s="109">
        <f>$D$57/1000</f>
        <v>0.25642350000000019</v>
      </c>
      <c r="Z12" s="109">
        <f>$D$58/1000</f>
        <v>0.24192800000000023</v>
      </c>
      <c r="AA12" s="109">
        <f>$D$59/1000</f>
        <v>0.22743250000000023</v>
      </c>
      <c r="AB12" s="109">
        <f>$D$60/1000</f>
        <v>0.21293700000000024</v>
      </c>
      <c r="AC12" s="109">
        <f>$D$61/1000</f>
        <v>0.19844150000000024</v>
      </c>
      <c r="AD12" s="109">
        <f>$D$62/1000</f>
        <v>0.18394600000000025</v>
      </c>
      <c r="AE12" s="109">
        <f>$D$63/1000</f>
        <v>0.16945050000000025</v>
      </c>
      <c r="AF12" s="109">
        <f>$D$64/1000</f>
        <v>0.15495500000000026</v>
      </c>
      <c r="AG12" s="109">
        <f>$D$65/1000</f>
        <v>0.14045950000000026</v>
      </c>
      <c r="AH12" s="109">
        <f>$D$66/1000</f>
        <v>0.12596400000000027</v>
      </c>
      <c r="AI12" s="109">
        <f>$D$67/1000</f>
        <v>0.11146850000000026</v>
      </c>
      <c r="AJ12" s="109">
        <f>$D$68/1000</f>
        <v>9.6973000000000253E-2</v>
      </c>
      <c r="AK12" s="109">
        <f>$D$69/1000</f>
        <v>8.2477500000000245E-2</v>
      </c>
      <c r="AL12" s="109">
        <f>$D$70/1000</f>
        <v>6.7982000000000237E-2</v>
      </c>
      <c r="AM12" s="109">
        <f>$D$71/1000</f>
        <v>5.3486500000000242E-2</v>
      </c>
      <c r="AN12" s="109">
        <f>$D$72/1000</f>
        <v>3.8991000000000241E-2</v>
      </c>
      <c r="AO12" s="109">
        <f>$D$73/1000</f>
        <v>2.4495500000000243E-2</v>
      </c>
      <c r="AP12" s="109">
        <f>$D$74/1000</f>
        <v>0.01</v>
      </c>
      <c r="AQ12" s="109">
        <f>$AP$12</f>
        <v>0.01</v>
      </c>
      <c r="AR12" s="109">
        <f t="shared" ref="AR12:BG12" si="1">$AP$12</f>
        <v>0.01</v>
      </c>
      <c r="AS12" s="109">
        <f t="shared" si="1"/>
        <v>0.01</v>
      </c>
      <c r="AT12" s="109">
        <f t="shared" si="1"/>
        <v>0.01</v>
      </c>
      <c r="AU12" s="109">
        <f t="shared" si="1"/>
        <v>0.01</v>
      </c>
      <c r="AV12" s="109">
        <f t="shared" si="1"/>
        <v>0.01</v>
      </c>
      <c r="AW12" s="109">
        <f t="shared" si="1"/>
        <v>0.01</v>
      </c>
      <c r="AX12" s="109">
        <f t="shared" si="1"/>
        <v>0.01</v>
      </c>
      <c r="AY12" s="109">
        <f t="shared" si="1"/>
        <v>0.01</v>
      </c>
      <c r="AZ12" s="109">
        <f t="shared" si="1"/>
        <v>0.01</v>
      </c>
      <c r="BA12" s="109">
        <f t="shared" si="1"/>
        <v>0.01</v>
      </c>
      <c r="BB12" s="109">
        <f t="shared" si="1"/>
        <v>0.01</v>
      </c>
      <c r="BC12" s="109">
        <f t="shared" si="1"/>
        <v>0.01</v>
      </c>
      <c r="BD12" s="109">
        <f t="shared" si="1"/>
        <v>0.01</v>
      </c>
      <c r="BE12" s="109">
        <f t="shared" si="1"/>
        <v>0.01</v>
      </c>
      <c r="BF12" s="109">
        <f t="shared" si="1"/>
        <v>0.01</v>
      </c>
      <c r="BG12" s="109">
        <f t="shared" si="1"/>
        <v>0.01</v>
      </c>
    </row>
    <row r="13" spans="1:59" x14ac:dyDescent="0.3">
      <c r="A13" s="21"/>
      <c r="B13" s="187" t="s">
        <v>73</v>
      </c>
      <c r="C13" s="188"/>
      <c r="D13" s="125" t="s">
        <v>322</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89"/>
      <c r="C14" s="190"/>
      <c r="D14" s="43" t="s">
        <v>106</v>
      </c>
      <c r="E14" s="21"/>
      <c r="F14" s="66"/>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91" t="s">
        <v>323</v>
      </c>
      <c r="C15" s="42" t="s">
        <v>316</v>
      </c>
      <c r="D15" s="124">
        <v>1.3408686121386491</v>
      </c>
      <c r="E15" s="21"/>
      <c r="F15" s="69" t="s">
        <v>89</v>
      </c>
      <c r="G15" s="39"/>
      <c r="H15" s="39"/>
      <c r="I15" s="75" t="s">
        <v>153</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91"/>
      <c r="C16" s="42" t="s">
        <v>317</v>
      </c>
      <c r="D16" s="124">
        <v>1.3004251926654264</v>
      </c>
      <c r="E16" s="82"/>
      <c r="F16" s="70" t="s">
        <v>154</v>
      </c>
      <c r="G16" s="39"/>
      <c r="H16" s="39"/>
      <c r="I16" s="75" t="s">
        <v>324</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91"/>
      <c r="C17" s="42" t="s">
        <v>318</v>
      </c>
      <c r="D17" s="124">
        <v>1.2670349113192076</v>
      </c>
      <c r="E17" s="82"/>
      <c r="F17" s="69" t="s">
        <v>207</v>
      </c>
      <c r="G17" s="71"/>
      <c r="H17" s="71"/>
      <c r="I17" s="78" t="s">
        <v>201</v>
      </c>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row>
    <row r="18" spans="1:59" ht="15.75" x14ac:dyDescent="0.35">
      <c r="A18" s="21"/>
      <c r="B18" s="191"/>
      <c r="C18" s="42" t="s">
        <v>319</v>
      </c>
      <c r="D18" s="124">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91"/>
      <c r="C19" s="42" t="s">
        <v>320</v>
      </c>
      <c r="D19" s="124">
        <v>1.1729854979825014</v>
      </c>
      <c r="E19" s="21"/>
      <c r="F19" s="21"/>
      <c r="G19" s="84"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91"/>
      <c r="C20" s="42" t="s">
        <v>321</v>
      </c>
      <c r="D20" s="124">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91"/>
      <c r="C21" s="42" t="s">
        <v>250</v>
      </c>
      <c r="D21" s="124">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91"/>
      <c r="C22" s="42" t="s">
        <v>251</v>
      </c>
      <c r="D22" s="124">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91"/>
      <c r="C23" s="42" t="s">
        <v>72</v>
      </c>
      <c r="D23" s="124">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91"/>
      <c r="C24" s="42" t="s">
        <v>106</v>
      </c>
      <c r="D24" s="124">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4" t="s">
        <v>311</v>
      </c>
    </row>
    <row r="28" spans="1:59" x14ac:dyDescent="0.3">
      <c r="B28" s="20" t="s">
        <v>247</v>
      </c>
      <c r="E28" s="73"/>
    </row>
    <row r="29" spans="1:59" x14ac:dyDescent="0.3">
      <c r="B29" s="20" t="s">
        <v>248</v>
      </c>
    </row>
    <row r="31" spans="1:59" x14ac:dyDescent="0.3">
      <c r="B31" s="20" t="str">
        <f>"Power sector emissions reduce by"&amp;" "&amp;ROUND($D$78,2)&amp;" g/kWh p.a. between now and 2030."</f>
        <v>Power sector emissions reduce by 14.5 g/kWh p.a. between now and 2030.</v>
      </c>
    </row>
    <row r="32" spans="1:59" x14ac:dyDescent="0.3">
      <c r="B32" s="20" t="s">
        <v>249</v>
      </c>
      <c r="H32" s="72"/>
    </row>
    <row r="33" spans="2:5" ht="47.25" customHeight="1" x14ac:dyDescent="0.3">
      <c r="D33" s="105" t="s">
        <v>290</v>
      </c>
    </row>
    <row r="34" spans="2:5" x14ac:dyDescent="0.3">
      <c r="B34" s="110" t="s">
        <v>244</v>
      </c>
      <c r="C34" s="20" t="s">
        <v>250</v>
      </c>
      <c r="D34" s="20">
        <f>0.58982*1000</f>
        <v>589.82000000000005</v>
      </c>
      <c r="E34" s="20" t="s">
        <v>291</v>
      </c>
    </row>
    <row r="35" spans="2:5" x14ac:dyDescent="0.3">
      <c r="B35" s="110" t="s">
        <v>245</v>
      </c>
      <c r="C35" s="20" t="s">
        <v>251</v>
      </c>
      <c r="D35" s="72">
        <f>D34-$D$78</f>
        <v>575.32450000000006</v>
      </c>
    </row>
    <row r="36" spans="2:5" x14ac:dyDescent="0.3">
      <c r="B36" s="110" t="s">
        <v>246</v>
      </c>
      <c r="C36" s="20" t="s">
        <v>72</v>
      </c>
      <c r="D36" s="72">
        <f t="shared" ref="D36:D73" si="2">D35-$D$78</f>
        <v>560.82900000000006</v>
      </c>
    </row>
    <row r="37" spans="2:5" x14ac:dyDescent="0.3">
      <c r="C37" s="20" t="s">
        <v>106</v>
      </c>
      <c r="D37" s="72">
        <f t="shared" si="2"/>
        <v>546.33350000000007</v>
      </c>
    </row>
    <row r="38" spans="2:5" x14ac:dyDescent="0.3">
      <c r="C38" s="20" t="s">
        <v>252</v>
      </c>
      <c r="D38" s="72">
        <f t="shared" si="2"/>
        <v>531.83800000000008</v>
      </c>
    </row>
    <row r="39" spans="2:5" x14ac:dyDescent="0.3">
      <c r="C39" s="20" t="s">
        <v>253</v>
      </c>
      <c r="D39" s="72">
        <f t="shared" si="2"/>
        <v>517.34250000000009</v>
      </c>
    </row>
    <row r="40" spans="2:5" x14ac:dyDescent="0.3">
      <c r="C40" s="20" t="s">
        <v>254</v>
      </c>
      <c r="D40" s="72">
        <f t="shared" si="2"/>
        <v>502.84700000000009</v>
      </c>
    </row>
    <row r="41" spans="2:5" x14ac:dyDescent="0.3">
      <c r="C41" s="20" t="s">
        <v>255</v>
      </c>
      <c r="D41" s="72">
        <f t="shared" si="2"/>
        <v>488.3515000000001</v>
      </c>
    </row>
    <row r="42" spans="2:5" x14ac:dyDescent="0.3">
      <c r="C42" s="20" t="s">
        <v>256</v>
      </c>
      <c r="D42" s="72">
        <f t="shared" si="2"/>
        <v>473.85600000000011</v>
      </c>
    </row>
    <row r="43" spans="2:5" x14ac:dyDescent="0.3">
      <c r="C43" s="20" t="s">
        <v>257</v>
      </c>
      <c r="D43" s="72">
        <f t="shared" si="2"/>
        <v>459.36050000000012</v>
      </c>
    </row>
    <row r="44" spans="2:5" x14ac:dyDescent="0.3">
      <c r="C44" s="20" t="s">
        <v>258</v>
      </c>
      <c r="D44" s="72">
        <f t="shared" si="2"/>
        <v>444.86500000000012</v>
      </c>
    </row>
    <row r="45" spans="2:5" x14ac:dyDescent="0.3">
      <c r="C45" s="20" t="s">
        <v>259</v>
      </c>
      <c r="D45" s="72">
        <f t="shared" si="2"/>
        <v>430.36950000000013</v>
      </c>
    </row>
    <row r="46" spans="2:5" x14ac:dyDescent="0.3">
      <c r="C46" s="20" t="s">
        <v>260</v>
      </c>
      <c r="D46" s="72">
        <f t="shared" si="2"/>
        <v>415.87400000000014</v>
      </c>
    </row>
    <row r="47" spans="2:5" x14ac:dyDescent="0.3">
      <c r="C47" s="20" t="s">
        <v>261</v>
      </c>
      <c r="D47" s="72">
        <f t="shared" si="2"/>
        <v>401.37850000000014</v>
      </c>
    </row>
    <row r="48" spans="2:5" x14ac:dyDescent="0.3">
      <c r="C48" s="20" t="s">
        <v>262</v>
      </c>
      <c r="D48" s="72">
        <f t="shared" si="2"/>
        <v>386.88300000000015</v>
      </c>
    </row>
    <row r="49" spans="3:4" x14ac:dyDescent="0.3">
      <c r="C49" s="20" t="s">
        <v>263</v>
      </c>
      <c r="D49" s="72">
        <f t="shared" si="2"/>
        <v>372.38750000000016</v>
      </c>
    </row>
    <row r="50" spans="3:4" x14ac:dyDescent="0.3">
      <c r="C50" s="20" t="s">
        <v>264</v>
      </c>
      <c r="D50" s="72">
        <f t="shared" si="2"/>
        <v>357.89200000000017</v>
      </c>
    </row>
    <row r="51" spans="3:4" x14ac:dyDescent="0.3">
      <c r="C51" s="20" t="s">
        <v>265</v>
      </c>
      <c r="D51" s="72">
        <f t="shared" si="2"/>
        <v>343.39650000000017</v>
      </c>
    </row>
    <row r="52" spans="3:4" x14ac:dyDescent="0.3">
      <c r="C52" s="20" t="s">
        <v>266</v>
      </c>
      <c r="D52" s="72">
        <f t="shared" si="2"/>
        <v>328.90100000000018</v>
      </c>
    </row>
    <row r="53" spans="3:4" x14ac:dyDescent="0.3">
      <c r="C53" s="20" t="s">
        <v>267</v>
      </c>
      <c r="D53" s="72">
        <f t="shared" si="2"/>
        <v>314.40550000000019</v>
      </c>
    </row>
    <row r="54" spans="3:4" x14ac:dyDescent="0.3">
      <c r="C54" s="20" t="s">
        <v>268</v>
      </c>
      <c r="D54" s="72">
        <f t="shared" si="2"/>
        <v>299.9100000000002</v>
      </c>
    </row>
    <row r="55" spans="3:4" x14ac:dyDescent="0.3">
      <c r="C55" s="20" t="s">
        <v>269</v>
      </c>
      <c r="D55" s="72">
        <f t="shared" si="2"/>
        <v>285.4145000000002</v>
      </c>
    </row>
    <row r="56" spans="3:4" x14ac:dyDescent="0.3">
      <c r="C56" s="20" t="s">
        <v>270</v>
      </c>
      <c r="D56" s="72">
        <f t="shared" si="2"/>
        <v>270.91900000000021</v>
      </c>
    </row>
    <row r="57" spans="3:4" x14ac:dyDescent="0.3">
      <c r="C57" s="20" t="s">
        <v>271</v>
      </c>
      <c r="D57" s="72">
        <f t="shared" si="2"/>
        <v>256.42350000000022</v>
      </c>
    </row>
    <row r="58" spans="3:4" x14ac:dyDescent="0.3">
      <c r="C58" s="20" t="s">
        <v>272</v>
      </c>
      <c r="D58" s="72">
        <f t="shared" si="2"/>
        <v>241.92800000000022</v>
      </c>
    </row>
    <row r="59" spans="3:4" x14ac:dyDescent="0.3">
      <c r="C59" s="20" t="s">
        <v>273</v>
      </c>
      <c r="D59" s="72">
        <f t="shared" si="2"/>
        <v>227.43250000000023</v>
      </c>
    </row>
    <row r="60" spans="3:4" x14ac:dyDescent="0.3">
      <c r="C60" s="20" t="s">
        <v>274</v>
      </c>
      <c r="D60" s="72">
        <f t="shared" si="2"/>
        <v>212.93700000000024</v>
      </c>
    </row>
    <row r="61" spans="3:4" x14ac:dyDescent="0.3">
      <c r="C61" s="20" t="s">
        <v>275</v>
      </c>
      <c r="D61" s="72">
        <f t="shared" si="2"/>
        <v>198.44150000000025</v>
      </c>
    </row>
    <row r="62" spans="3:4" x14ac:dyDescent="0.3">
      <c r="C62" s="20" t="s">
        <v>276</v>
      </c>
      <c r="D62" s="72">
        <f t="shared" si="2"/>
        <v>183.94600000000025</v>
      </c>
    </row>
    <row r="63" spans="3:4" x14ac:dyDescent="0.3">
      <c r="C63" s="20" t="s">
        <v>277</v>
      </c>
      <c r="D63" s="72">
        <f t="shared" si="2"/>
        <v>169.45050000000026</v>
      </c>
    </row>
    <row r="64" spans="3:4" x14ac:dyDescent="0.3">
      <c r="C64" s="20" t="s">
        <v>278</v>
      </c>
      <c r="D64" s="72">
        <f t="shared" si="2"/>
        <v>154.95500000000027</v>
      </c>
    </row>
    <row r="65" spans="3:5" x14ac:dyDescent="0.3">
      <c r="C65" s="20" t="s">
        <v>279</v>
      </c>
      <c r="D65" s="72">
        <f t="shared" si="2"/>
        <v>140.45950000000028</v>
      </c>
    </row>
    <row r="66" spans="3:5" x14ac:dyDescent="0.3">
      <c r="C66" s="20" t="s">
        <v>280</v>
      </c>
      <c r="D66" s="72">
        <f t="shared" si="2"/>
        <v>125.96400000000027</v>
      </c>
    </row>
    <row r="67" spans="3:5" x14ac:dyDescent="0.3">
      <c r="C67" s="20" t="s">
        <v>281</v>
      </c>
      <c r="D67" s="72">
        <f t="shared" si="2"/>
        <v>111.46850000000026</v>
      </c>
    </row>
    <row r="68" spans="3:5" x14ac:dyDescent="0.3">
      <c r="C68" s="20" t="s">
        <v>282</v>
      </c>
      <c r="D68" s="72">
        <f t="shared" si="2"/>
        <v>96.973000000000255</v>
      </c>
    </row>
    <row r="69" spans="3:5" x14ac:dyDescent="0.3">
      <c r="C69" s="20" t="s">
        <v>283</v>
      </c>
      <c r="D69" s="72">
        <f t="shared" si="2"/>
        <v>82.477500000000248</v>
      </c>
    </row>
    <row r="70" spans="3:5" x14ac:dyDescent="0.3">
      <c r="C70" s="20" t="s">
        <v>284</v>
      </c>
      <c r="D70" s="72">
        <f t="shared" si="2"/>
        <v>67.982000000000241</v>
      </c>
    </row>
    <row r="71" spans="3:5" x14ac:dyDescent="0.3">
      <c r="C71" s="20" t="s">
        <v>285</v>
      </c>
      <c r="D71" s="72">
        <f t="shared" si="2"/>
        <v>53.486500000000241</v>
      </c>
    </row>
    <row r="72" spans="3:5" x14ac:dyDescent="0.3">
      <c r="C72" s="20" t="s">
        <v>286</v>
      </c>
      <c r="D72" s="72">
        <f t="shared" si="2"/>
        <v>38.991000000000241</v>
      </c>
    </row>
    <row r="73" spans="3:5" x14ac:dyDescent="0.3">
      <c r="C73" s="20" t="s">
        <v>287</v>
      </c>
      <c r="D73" s="72">
        <f t="shared" si="2"/>
        <v>24.495500000000241</v>
      </c>
    </row>
    <row r="74" spans="3:5" x14ac:dyDescent="0.3">
      <c r="C74" s="20" t="s">
        <v>288</v>
      </c>
      <c r="D74" s="72">
        <v>10</v>
      </c>
    </row>
    <row r="75" spans="3:5" x14ac:dyDescent="0.3">
      <c r="C75" s="20" t="s">
        <v>289</v>
      </c>
      <c r="D75" s="72">
        <f>D73-D78</f>
        <v>10.00000000000024</v>
      </c>
      <c r="E75" s="20" t="s">
        <v>292</v>
      </c>
    </row>
    <row r="78" spans="3:5" x14ac:dyDescent="0.3">
      <c r="D78" s="106">
        <f>(D34-D74)/40</f>
        <v>14.495500000000002</v>
      </c>
      <c r="E78" s="20" t="s">
        <v>293</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L19"/>
  <sheetViews>
    <sheetView workbookViewId="0">
      <selection activeCell="C27" sqref="C27"/>
    </sheetView>
  </sheetViews>
  <sheetFormatPr defaultRowHeight="15" x14ac:dyDescent="0.25"/>
  <cols>
    <col min="1" max="1" width="5.85546875" customWidth="1"/>
    <col min="2" max="2" width="35.28515625" customWidth="1"/>
    <col min="3" max="3" width="33.85546875" customWidth="1"/>
    <col min="4" max="4" width="13.28515625" customWidth="1"/>
    <col min="6" max="7" width="10.7109375" bestFit="1" customWidth="1"/>
    <col min="8" max="8" width="11.85546875" customWidth="1"/>
    <col min="9" max="9" width="12.42578125" customWidth="1"/>
    <col min="10" max="10" width="12.5703125" customWidth="1"/>
    <col min="11" max="11" width="13.5703125" customWidth="1"/>
    <col min="12" max="12" width="10.140625" bestFit="1" customWidth="1"/>
  </cols>
  <sheetData>
    <row r="1" spans="1:12" ht="18.75" x14ac:dyDescent="0.3">
      <c r="A1" s="1" t="s">
        <v>299</v>
      </c>
    </row>
    <row r="2" spans="1:12" x14ac:dyDescent="0.25">
      <c r="A2" t="s">
        <v>76</v>
      </c>
    </row>
    <row r="6" spans="1:12" ht="46.5" customHeight="1" x14ac:dyDescent="0.25">
      <c r="H6" s="139"/>
      <c r="I6" s="139"/>
      <c r="J6" s="139"/>
      <c r="K6" s="139"/>
      <c r="L6" s="139"/>
    </row>
    <row r="7" spans="1:12" x14ac:dyDescent="0.25">
      <c r="F7" s="138"/>
      <c r="G7" s="138"/>
      <c r="I7" s="137"/>
      <c r="J7" s="137"/>
      <c r="K7" s="137"/>
      <c r="L7" s="137"/>
    </row>
    <row r="8" spans="1:12" x14ac:dyDescent="0.25">
      <c r="F8" s="138"/>
      <c r="G8" s="138"/>
      <c r="I8" s="137"/>
      <c r="J8" s="137"/>
      <c r="K8" s="137"/>
      <c r="L8" s="137"/>
    </row>
    <row r="9" spans="1:12" x14ac:dyDescent="0.25">
      <c r="F9" s="138"/>
      <c r="G9" s="138"/>
      <c r="I9" s="137"/>
      <c r="J9" s="137"/>
      <c r="K9" s="137"/>
      <c r="L9" s="137"/>
    </row>
    <row r="10" spans="1:12" x14ac:dyDescent="0.25">
      <c r="F10" s="138"/>
      <c r="G10" s="138"/>
      <c r="I10" s="137"/>
      <c r="J10" s="137"/>
      <c r="K10" s="137"/>
      <c r="L10" s="137"/>
    </row>
    <row r="11" spans="1:12" x14ac:dyDescent="0.25">
      <c r="F11" s="138"/>
      <c r="G11" s="138"/>
      <c r="I11" s="137"/>
      <c r="J11" s="137"/>
      <c r="K11" s="137"/>
      <c r="L11" s="137"/>
    </row>
    <row r="12" spans="1:12" x14ac:dyDescent="0.25">
      <c r="F12" s="138"/>
      <c r="G12" s="138"/>
      <c r="I12" s="137"/>
      <c r="J12" s="137"/>
      <c r="K12" s="137"/>
      <c r="L12" s="137"/>
    </row>
    <row r="13" spans="1:12" x14ac:dyDescent="0.25">
      <c r="F13" s="138"/>
      <c r="G13" s="138"/>
      <c r="I13" s="137"/>
      <c r="J13" s="137"/>
      <c r="K13" s="137"/>
      <c r="L13" s="137"/>
    </row>
    <row r="14" spans="1:12" x14ac:dyDescent="0.25">
      <c r="F14" s="138"/>
      <c r="G14" s="138"/>
      <c r="I14" s="137"/>
      <c r="J14" s="137"/>
      <c r="K14" s="137"/>
      <c r="L14" s="137"/>
    </row>
    <row r="15" spans="1:12" x14ac:dyDescent="0.25">
      <c r="F15" s="138"/>
      <c r="G15" s="138"/>
      <c r="I15" s="137"/>
      <c r="J15" s="137"/>
      <c r="K15" s="137"/>
      <c r="L15" s="137"/>
    </row>
    <row r="16" spans="1:12" x14ac:dyDescent="0.25">
      <c r="F16" s="138"/>
      <c r="G16" s="138"/>
      <c r="I16" s="137"/>
      <c r="J16" s="137"/>
      <c r="K16" s="137"/>
      <c r="L16" s="137"/>
    </row>
    <row r="17" spans="6:12" x14ac:dyDescent="0.25">
      <c r="F17" s="138"/>
      <c r="G17" s="138"/>
      <c r="I17" s="137"/>
      <c r="J17" s="137"/>
      <c r="K17" s="137"/>
      <c r="L17" s="137"/>
    </row>
    <row r="18" spans="6:12" x14ac:dyDescent="0.25">
      <c r="F18" s="138"/>
      <c r="G18" s="138"/>
      <c r="I18" s="137"/>
      <c r="J18" s="137"/>
      <c r="K18" s="137"/>
      <c r="L18" s="137"/>
    </row>
    <row r="19" spans="6:12" x14ac:dyDescent="0.25">
      <c r="H19" s="140"/>
      <c r="I19" s="137"/>
      <c r="J19" s="137"/>
      <c r="K19" s="137"/>
      <c r="L19" s="137"/>
    </row>
  </sheetData>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E214"/>
  <sheetViews>
    <sheetView view="pageBreakPreview" zoomScale="80" zoomScaleNormal="90" zoomScaleSheetLayoutView="80" workbookViewId="0">
      <pane xSplit="2" ySplit="12" topLeftCell="C13" activePane="bottomRight" state="frozen"/>
      <selection activeCell="B5" sqref="B5:F5"/>
      <selection pane="topRight" activeCell="B5" sqref="B5:F5"/>
      <selection pane="bottomLeft" activeCell="B5" sqref="B5:F5"/>
      <selection pane="bottomRight" activeCell="C7" sqref="C4:C7"/>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10.855468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342</v>
      </c>
      <c r="C1" s="3" t="s">
        <v>343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79"/>
      <c r="AR3" s="79"/>
      <c r="AS3" s="79"/>
      <c r="AT3" s="79"/>
      <c r="AU3" s="79"/>
      <c r="AV3" s="79"/>
      <c r="AW3" s="79"/>
      <c r="AX3" s="22"/>
      <c r="AY3" s="22"/>
      <c r="AZ3" s="22"/>
      <c r="BA3" s="22"/>
      <c r="BB3" s="22"/>
      <c r="BC3" s="22"/>
      <c r="BD3" s="22"/>
    </row>
    <row r="4" spans="1:56" x14ac:dyDescent="0.3">
      <c r="B4" s="48">
        <v>16</v>
      </c>
      <c r="C4" s="45">
        <f>INDEX($E$81:$BD$81,1,$C$9+$B4-1)</f>
        <v>-0.21544203425116565</v>
      </c>
      <c r="D4" s="9"/>
      <c r="E4" s="9"/>
      <c r="F4" s="86"/>
      <c r="G4" s="9"/>
      <c r="I4" s="41"/>
      <c r="U4" s="17"/>
      <c r="AQ4" s="22"/>
      <c r="AR4" s="22"/>
      <c r="AS4" s="22"/>
      <c r="AT4" s="22"/>
      <c r="AU4" s="22"/>
      <c r="AV4" s="22"/>
      <c r="AW4" s="22"/>
      <c r="AX4" s="22"/>
      <c r="AY4" s="22"/>
      <c r="AZ4" s="22"/>
      <c r="BA4" s="22"/>
      <c r="BB4" s="22"/>
      <c r="BC4" s="22"/>
      <c r="BD4" s="22"/>
    </row>
    <row r="5" spans="1:56" x14ac:dyDescent="0.3">
      <c r="B5" s="48">
        <v>24</v>
      </c>
      <c r="C5" s="45">
        <f>INDEX($E$81:$BD$81,1,$C$9+$B5-1)</f>
        <v>-0.25216853665065248</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-0.27696808478546997</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-0.3016925803995999</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1" t="s">
        <v>80</v>
      </c>
      <c r="C9" s="134">
        <f>IF(E18&lt;0,1,IF(F18&lt;0,2,IF(G18&lt;0,3,IF(H18&lt;0,4,IF(I18&lt;0,5,IF(J18&lt;0,6,IF(K18&lt;0,7,8)))))))</f>
        <v>2</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92" t="s">
        <v>11</v>
      </c>
      <c r="B13" s="61" t="s">
        <v>158</v>
      </c>
      <c r="C13" s="60"/>
      <c r="D13" s="61" t="s">
        <v>39</v>
      </c>
      <c r="E13" s="62">
        <f>-('Workings template'!B9*'Workings template'!B19)/1000000</f>
        <v>0</v>
      </c>
      <c r="F13" s="62">
        <f>-('Workings template'!C9*'Workings template'!C19)/1000000</f>
        <v>-1.3903967634721884E-2</v>
      </c>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93"/>
      <c r="B14" s="61" t="s">
        <v>156</v>
      </c>
      <c r="C14" s="60"/>
      <c r="D14" s="61" t="s">
        <v>39</v>
      </c>
      <c r="E14" s="62">
        <f>-('Workings template'!B9*'Workings template'!B20)/1000000</f>
        <v>0</v>
      </c>
      <c r="F14" s="62">
        <f>-('Workings template'!C9*'Workings template'!C20)/1000000</f>
        <v>-1.1772702522830209E-2</v>
      </c>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93"/>
      <c r="B15" s="61" t="s">
        <v>313</v>
      </c>
      <c r="C15" s="60"/>
      <c r="D15" s="61" t="s">
        <v>39</v>
      </c>
      <c r="E15" s="62">
        <f>-('Workings template'!B9*'Workings template'!B21)/1000000</f>
        <v>0</v>
      </c>
      <c r="F15" s="62">
        <f>-('Workings template'!C9*'Workings template'!C21)/1000000</f>
        <v>-0.27542267153065603</v>
      </c>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93"/>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93"/>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94"/>
      <c r="B18" s="122" t="s">
        <v>194</v>
      </c>
      <c r="C18" s="127"/>
      <c r="D18" s="123" t="s">
        <v>39</v>
      </c>
      <c r="E18" s="59">
        <f>SUM(E13:E17)</f>
        <v>0</v>
      </c>
      <c r="F18" s="59">
        <f t="shared" ref="F18:AW18" si="0">SUM(F13:F17)</f>
        <v>-0.30109934168820812</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95" t="s">
        <v>298</v>
      </c>
      <c r="B19" s="61" t="s">
        <v>195</v>
      </c>
      <c r="C19" s="8"/>
      <c r="D19" s="9" t="s">
        <v>39</v>
      </c>
      <c r="E19" s="62"/>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95"/>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95"/>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95"/>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95"/>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95"/>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96"/>
      <c r="B25" s="61" t="s">
        <v>314</v>
      </c>
      <c r="C25" s="8"/>
      <c r="D25" s="9" t="s">
        <v>39</v>
      </c>
      <c r="E25" s="67">
        <f>SUM(E19:E24)</f>
        <v>0</v>
      </c>
      <c r="F25" s="67">
        <f t="shared" ref="F25:BD25" si="1">SUM(F19:F24)</f>
        <v>0</v>
      </c>
      <c r="G25" s="67">
        <f t="shared" si="1"/>
        <v>0</v>
      </c>
      <c r="H25" s="67">
        <f t="shared" si="1"/>
        <v>0</v>
      </c>
      <c r="I25" s="67">
        <f t="shared" si="1"/>
        <v>0</v>
      </c>
      <c r="J25" s="67">
        <f t="shared" si="1"/>
        <v>0</v>
      </c>
      <c r="K25" s="67">
        <f t="shared" si="1"/>
        <v>0</v>
      </c>
      <c r="L25" s="67">
        <f t="shared" si="1"/>
        <v>0</v>
      </c>
      <c r="M25" s="67">
        <f t="shared" si="1"/>
        <v>0</v>
      </c>
      <c r="N25" s="67">
        <f t="shared" si="1"/>
        <v>0</v>
      </c>
      <c r="O25" s="67">
        <f t="shared" si="1"/>
        <v>0</v>
      </c>
      <c r="P25" s="67">
        <f t="shared" si="1"/>
        <v>0</v>
      </c>
      <c r="Q25" s="67">
        <f t="shared" si="1"/>
        <v>0</v>
      </c>
      <c r="R25" s="67">
        <f t="shared" si="1"/>
        <v>0</v>
      </c>
      <c r="S25" s="67">
        <f t="shared" si="1"/>
        <v>0</v>
      </c>
      <c r="T25" s="67">
        <f t="shared" si="1"/>
        <v>0</v>
      </c>
      <c r="U25" s="67">
        <f t="shared" si="1"/>
        <v>0</v>
      </c>
      <c r="V25" s="67">
        <f t="shared" si="1"/>
        <v>0</v>
      </c>
      <c r="W25" s="67">
        <f t="shared" si="1"/>
        <v>0</v>
      </c>
      <c r="X25" s="67">
        <f t="shared" si="1"/>
        <v>0</v>
      </c>
      <c r="Y25" s="67">
        <f t="shared" si="1"/>
        <v>0</v>
      </c>
      <c r="Z25" s="67">
        <f t="shared" si="1"/>
        <v>0</v>
      </c>
      <c r="AA25" s="67">
        <f t="shared" si="1"/>
        <v>0</v>
      </c>
      <c r="AB25" s="67">
        <f t="shared" si="1"/>
        <v>0</v>
      </c>
      <c r="AC25" s="67">
        <f t="shared" si="1"/>
        <v>0</v>
      </c>
      <c r="AD25" s="67">
        <f t="shared" si="1"/>
        <v>0</v>
      </c>
      <c r="AE25" s="67">
        <f t="shared" si="1"/>
        <v>0</v>
      </c>
      <c r="AF25" s="67">
        <f t="shared" si="1"/>
        <v>0</v>
      </c>
      <c r="AG25" s="67">
        <f t="shared" si="1"/>
        <v>0</v>
      </c>
      <c r="AH25" s="67">
        <f t="shared" si="1"/>
        <v>0</v>
      </c>
      <c r="AI25" s="67">
        <f t="shared" si="1"/>
        <v>0</v>
      </c>
      <c r="AJ25" s="67">
        <f t="shared" si="1"/>
        <v>0</v>
      </c>
      <c r="AK25" s="67">
        <f t="shared" si="1"/>
        <v>0</v>
      </c>
      <c r="AL25" s="67">
        <f t="shared" si="1"/>
        <v>0</v>
      </c>
      <c r="AM25" s="67">
        <f t="shared" si="1"/>
        <v>0</v>
      </c>
      <c r="AN25" s="67">
        <f t="shared" si="1"/>
        <v>0</v>
      </c>
      <c r="AO25" s="67">
        <f t="shared" si="1"/>
        <v>0</v>
      </c>
      <c r="AP25" s="67">
        <f t="shared" si="1"/>
        <v>0</v>
      </c>
      <c r="AQ25" s="67">
        <f t="shared" si="1"/>
        <v>0</v>
      </c>
      <c r="AR25" s="67">
        <f t="shared" si="1"/>
        <v>0</v>
      </c>
      <c r="AS25" s="67">
        <f t="shared" si="1"/>
        <v>0</v>
      </c>
      <c r="AT25" s="67">
        <f t="shared" si="1"/>
        <v>0</v>
      </c>
      <c r="AU25" s="67">
        <f t="shared" si="1"/>
        <v>0</v>
      </c>
      <c r="AV25" s="67">
        <f t="shared" si="1"/>
        <v>0</v>
      </c>
      <c r="AW25" s="67">
        <f t="shared" si="1"/>
        <v>0</v>
      </c>
      <c r="AX25" s="67">
        <f t="shared" si="1"/>
        <v>0</v>
      </c>
      <c r="AY25" s="67">
        <f t="shared" si="1"/>
        <v>0</v>
      </c>
      <c r="AZ25" s="67">
        <f t="shared" si="1"/>
        <v>0</v>
      </c>
      <c r="BA25" s="67">
        <f t="shared" si="1"/>
        <v>0</v>
      </c>
      <c r="BB25" s="67">
        <f t="shared" si="1"/>
        <v>0</v>
      </c>
      <c r="BC25" s="67">
        <f t="shared" si="1"/>
        <v>0</v>
      </c>
      <c r="BD25" s="67">
        <f t="shared" si="1"/>
        <v>0</v>
      </c>
    </row>
    <row r="26" spans="1:56" ht="15.75" thickBot="1" x14ac:dyDescent="0.35">
      <c r="A26" s="112"/>
      <c r="B26" s="57" t="s">
        <v>93</v>
      </c>
      <c r="C26" s="58" t="s">
        <v>91</v>
      </c>
      <c r="D26" s="57" t="s">
        <v>39</v>
      </c>
      <c r="E26" s="59">
        <f>E18+E25</f>
        <v>0</v>
      </c>
      <c r="F26" s="59">
        <f t="shared" ref="F26:BD26" si="2">F18+F25</f>
        <v>-0.30109934168820812</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3"/>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3"/>
      <c r="B28" s="9" t="s">
        <v>12</v>
      </c>
      <c r="C28" s="9" t="s">
        <v>42</v>
      </c>
      <c r="D28" s="9" t="s">
        <v>39</v>
      </c>
      <c r="E28" s="35">
        <f>E26*E27</f>
        <v>0</v>
      </c>
      <c r="F28" s="35">
        <f t="shared" ref="F28:AW28" si="3">F26*F27</f>
        <v>-0.21076953918174568</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3"/>
      <c r="B29" s="9" t="s">
        <v>90</v>
      </c>
      <c r="C29" s="11" t="s">
        <v>43</v>
      </c>
      <c r="D29" s="9" t="s">
        <v>39</v>
      </c>
      <c r="E29" s="35">
        <f>E26-E28</f>
        <v>0</v>
      </c>
      <c r="F29" s="35">
        <f t="shared" ref="F29:AW29" si="4">F26-F28</f>
        <v>-9.0329802506462442E-2</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3"/>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3"/>
      <c r="B31" s="9" t="s">
        <v>2</v>
      </c>
      <c r="C31" s="11" t="s">
        <v>52</v>
      </c>
      <c r="D31" s="9" t="s">
        <v>39</v>
      </c>
      <c r="F31" s="35"/>
      <c r="G31" s="35">
        <f>$F$28/'Fixed data'!$C$7</f>
        <v>-4.6837675373721261E-3</v>
      </c>
      <c r="H31" s="35">
        <f>$F$28/'Fixed data'!$C$7</f>
        <v>-4.6837675373721261E-3</v>
      </c>
      <c r="I31" s="35">
        <f>$F$28/'Fixed data'!$C$7</f>
        <v>-4.6837675373721261E-3</v>
      </c>
      <c r="J31" s="35">
        <f>$F$28/'Fixed data'!$C$7</f>
        <v>-4.6837675373721261E-3</v>
      </c>
      <c r="K31" s="35">
        <f>$F$28/'Fixed data'!$C$7</f>
        <v>-4.6837675373721261E-3</v>
      </c>
      <c r="L31" s="35">
        <f>$F$28/'Fixed data'!$C$7</f>
        <v>-4.6837675373721261E-3</v>
      </c>
      <c r="M31" s="35">
        <f>$F$28/'Fixed data'!$C$7</f>
        <v>-4.6837675373721261E-3</v>
      </c>
      <c r="N31" s="35">
        <f>$F$28/'Fixed data'!$C$7</f>
        <v>-4.6837675373721261E-3</v>
      </c>
      <c r="O31" s="35">
        <f>$F$28/'Fixed data'!$C$7</f>
        <v>-4.6837675373721261E-3</v>
      </c>
      <c r="P31" s="35">
        <f>$F$28/'Fixed data'!$C$7</f>
        <v>-4.6837675373721261E-3</v>
      </c>
      <c r="Q31" s="35">
        <f>$F$28/'Fixed data'!$C$7</f>
        <v>-4.6837675373721261E-3</v>
      </c>
      <c r="R31" s="35">
        <f>$F$28/'Fixed data'!$C$7</f>
        <v>-4.6837675373721261E-3</v>
      </c>
      <c r="S31" s="35">
        <f>$F$28/'Fixed data'!$C$7</f>
        <v>-4.6837675373721261E-3</v>
      </c>
      <c r="T31" s="35">
        <f>$F$28/'Fixed data'!$C$7</f>
        <v>-4.6837675373721261E-3</v>
      </c>
      <c r="U31" s="35">
        <f>$F$28/'Fixed data'!$C$7</f>
        <v>-4.6837675373721261E-3</v>
      </c>
      <c r="V31" s="35">
        <f>$F$28/'Fixed data'!$C$7</f>
        <v>-4.6837675373721261E-3</v>
      </c>
      <c r="W31" s="35">
        <f>$F$28/'Fixed data'!$C$7</f>
        <v>-4.6837675373721261E-3</v>
      </c>
      <c r="X31" s="35">
        <f>$F$28/'Fixed data'!$C$7</f>
        <v>-4.6837675373721261E-3</v>
      </c>
      <c r="Y31" s="35">
        <f>$F$28/'Fixed data'!$C$7</f>
        <v>-4.6837675373721261E-3</v>
      </c>
      <c r="Z31" s="35">
        <f>$F$28/'Fixed data'!$C$7</f>
        <v>-4.6837675373721261E-3</v>
      </c>
      <c r="AA31" s="35">
        <f>$F$28/'Fixed data'!$C$7</f>
        <v>-4.6837675373721261E-3</v>
      </c>
      <c r="AB31" s="35">
        <f>$F$28/'Fixed data'!$C$7</f>
        <v>-4.6837675373721261E-3</v>
      </c>
      <c r="AC31" s="35">
        <f>$F$28/'Fixed data'!$C$7</f>
        <v>-4.6837675373721261E-3</v>
      </c>
      <c r="AD31" s="35">
        <f>$F$28/'Fixed data'!$C$7</f>
        <v>-4.6837675373721261E-3</v>
      </c>
      <c r="AE31" s="35">
        <f>$F$28/'Fixed data'!$C$7</f>
        <v>-4.6837675373721261E-3</v>
      </c>
      <c r="AF31" s="35">
        <f>$F$28/'Fixed data'!$C$7</f>
        <v>-4.6837675373721261E-3</v>
      </c>
      <c r="AG31" s="35">
        <f>$F$28/'Fixed data'!$C$7</f>
        <v>-4.6837675373721261E-3</v>
      </c>
      <c r="AH31" s="35">
        <f>$F$28/'Fixed data'!$C$7</f>
        <v>-4.6837675373721261E-3</v>
      </c>
      <c r="AI31" s="35">
        <f>$F$28/'Fixed data'!$C$7</f>
        <v>-4.6837675373721261E-3</v>
      </c>
      <c r="AJ31" s="35">
        <f>$F$28/'Fixed data'!$C$7</f>
        <v>-4.6837675373721261E-3</v>
      </c>
      <c r="AK31" s="35">
        <f>$F$28/'Fixed data'!$C$7</f>
        <v>-4.6837675373721261E-3</v>
      </c>
      <c r="AL31" s="35">
        <f>$F$28/'Fixed data'!$C$7</f>
        <v>-4.6837675373721261E-3</v>
      </c>
      <c r="AM31" s="35">
        <f>$F$28/'Fixed data'!$C$7</f>
        <v>-4.6837675373721261E-3</v>
      </c>
      <c r="AN31" s="35">
        <f>$F$28/'Fixed data'!$C$7</f>
        <v>-4.6837675373721261E-3</v>
      </c>
      <c r="AO31" s="35">
        <f>$F$28/'Fixed data'!$C$7</f>
        <v>-4.6837675373721261E-3</v>
      </c>
      <c r="AP31" s="35">
        <f>$F$28/'Fixed data'!$C$7</f>
        <v>-4.6837675373721261E-3</v>
      </c>
      <c r="AQ31" s="35">
        <f>$F$28/'Fixed data'!$C$7</f>
        <v>-4.6837675373721261E-3</v>
      </c>
      <c r="AR31" s="35">
        <f>$F$28/'Fixed data'!$C$7</f>
        <v>-4.6837675373721261E-3</v>
      </c>
      <c r="AS31" s="35">
        <f>$F$28/'Fixed data'!$C$7</f>
        <v>-4.6837675373721261E-3</v>
      </c>
      <c r="AT31" s="35">
        <f>$F$28/'Fixed data'!$C$7</f>
        <v>-4.6837675373721261E-3</v>
      </c>
      <c r="AU31" s="35">
        <f>$F$28/'Fixed data'!$C$7</f>
        <v>-4.6837675373721261E-3</v>
      </c>
      <c r="AV31" s="35">
        <f>$F$28/'Fixed data'!$C$7</f>
        <v>-4.6837675373721261E-3</v>
      </c>
      <c r="AW31" s="35">
        <f>$F$28/'Fixed data'!$C$7</f>
        <v>-4.6837675373721261E-3</v>
      </c>
      <c r="AX31" s="35">
        <f>$F$28/'Fixed data'!$C$7</f>
        <v>-4.6837675373721261E-3</v>
      </c>
      <c r="AY31" s="35">
        <f>$F$28/'Fixed data'!$C$7</f>
        <v>-4.6837675373721261E-3</v>
      </c>
      <c r="AZ31" s="35"/>
      <c r="BA31" s="35"/>
      <c r="BB31" s="35"/>
      <c r="BC31" s="35"/>
      <c r="BD31" s="35"/>
    </row>
    <row r="32" spans="1:56" ht="16.5" hidden="1" customHeight="1" outlineLevel="1" x14ac:dyDescent="0.35">
      <c r="A32" s="113"/>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3"/>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3"/>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3"/>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3"/>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3"/>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3"/>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3"/>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3"/>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3"/>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3"/>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3"/>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3"/>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3"/>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3"/>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3"/>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3"/>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3"/>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3"/>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3"/>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3"/>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3"/>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3"/>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3"/>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3"/>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3"/>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3"/>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3"/>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3"/>
      <c r="B60" s="9" t="s">
        <v>7</v>
      </c>
      <c r="C60" s="9" t="s">
        <v>59</v>
      </c>
      <c r="D60" s="9" t="s">
        <v>39</v>
      </c>
      <c r="E60" s="35">
        <f>SUM(E30:E59)</f>
        <v>0</v>
      </c>
      <c r="F60" s="35">
        <f t="shared" ref="F60:BD60" si="5">SUM(F30:F59)</f>
        <v>0</v>
      </c>
      <c r="G60" s="35">
        <f t="shared" si="5"/>
        <v>-4.6837675373721261E-3</v>
      </c>
      <c r="H60" s="35">
        <f t="shared" si="5"/>
        <v>-4.6837675373721261E-3</v>
      </c>
      <c r="I60" s="35">
        <f t="shared" si="5"/>
        <v>-4.6837675373721261E-3</v>
      </c>
      <c r="J60" s="35">
        <f t="shared" si="5"/>
        <v>-4.6837675373721261E-3</v>
      </c>
      <c r="K60" s="35">
        <f t="shared" si="5"/>
        <v>-4.6837675373721261E-3</v>
      </c>
      <c r="L60" s="35">
        <f t="shared" si="5"/>
        <v>-4.6837675373721261E-3</v>
      </c>
      <c r="M60" s="35">
        <f t="shared" si="5"/>
        <v>-4.6837675373721261E-3</v>
      </c>
      <c r="N60" s="35">
        <f t="shared" si="5"/>
        <v>-4.6837675373721261E-3</v>
      </c>
      <c r="O60" s="35">
        <f t="shared" si="5"/>
        <v>-4.6837675373721261E-3</v>
      </c>
      <c r="P60" s="35">
        <f t="shared" si="5"/>
        <v>-4.6837675373721261E-3</v>
      </c>
      <c r="Q60" s="35">
        <f t="shared" si="5"/>
        <v>-4.6837675373721261E-3</v>
      </c>
      <c r="R60" s="35">
        <f t="shared" si="5"/>
        <v>-4.6837675373721261E-3</v>
      </c>
      <c r="S60" s="35">
        <f t="shared" si="5"/>
        <v>-4.6837675373721261E-3</v>
      </c>
      <c r="T60" s="35">
        <f t="shared" si="5"/>
        <v>-4.6837675373721261E-3</v>
      </c>
      <c r="U60" s="35">
        <f t="shared" si="5"/>
        <v>-4.6837675373721261E-3</v>
      </c>
      <c r="V60" s="35">
        <f t="shared" si="5"/>
        <v>-4.6837675373721261E-3</v>
      </c>
      <c r="W60" s="35">
        <f t="shared" si="5"/>
        <v>-4.6837675373721261E-3</v>
      </c>
      <c r="X60" s="35">
        <f t="shared" si="5"/>
        <v>-4.6837675373721261E-3</v>
      </c>
      <c r="Y60" s="35">
        <f t="shared" si="5"/>
        <v>-4.6837675373721261E-3</v>
      </c>
      <c r="Z60" s="35">
        <f t="shared" si="5"/>
        <v>-4.6837675373721261E-3</v>
      </c>
      <c r="AA60" s="35">
        <f t="shared" si="5"/>
        <v>-4.6837675373721261E-3</v>
      </c>
      <c r="AB60" s="35">
        <f t="shared" si="5"/>
        <v>-4.6837675373721261E-3</v>
      </c>
      <c r="AC60" s="35">
        <f t="shared" si="5"/>
        <v>-4.6837675373721261E-3</v>
      </c>
      <c r="AD60" s="35">
        <f t="shared" si="5"/>
        <v>-4.6837675373721261E-3</v>
      </c>
      <c r="AE60" s="35">
        <f t="shared" si="5"/>
        <v>-4.6837675373721261E-3</v>
      </c>
      <c r="AF60" s="35">
        <f t="shared" si="5"/>
        <v>-4.6837675373721261E-3</v>
      </c>
      <c r="AG60" s="35">
        <f t="shared" si="5"/>
        <v>-4.6837675373721261E-3</v>
      </c>
      <c r="AH60" s="35">
        <f t="shared" si="5"/>
        <v>-4.6837675373721261E-3</v>
      </c>
      <c r="AI60" s="35">
        <f t="shared" si="5"/>
        <v>-4.6837675373721261E-3</v>
      </c>
      <c r="AJ60" s="35">
        <f t="shared" si="5"/>
        <v>-4.6837675373721261E-3</v>
      </c>
      <c r="AK60" s="35">
        <f t="shared" si="5"/>
        <v>-4.6837675373721261E-3</v>
      </c>
      <c r="AL60" s="35">
        <f t="shared" si="5"/>
        <v>-4.6837675373721261E-3</v>
      </c>
      <c r="AM60" s="35">
        <f t="shared" si="5"/>
        <v>-4.6837675373721261E-3</v>
      </c>
      <c r="AN60" s="35">
        <f t="shared" si="5"/>
        <v>-4.6837675373721261E-3</v>
      </c>
      <c r="AO60" s="35">
        <f t="shared" si="5"/>
        <v>-4.6837675373721261E-3</v>
      </c>
      <c r="AP60" s="35">
        <f t="shared" si="5"/>
        <v>-4.6837675373721261E-3</v>
      </c>
      <c r="AQ60" s="35">
        <f t="shared" si="5"/>
        <v>-4.6837675373721261E-3</v>
      </c>
      <c r="AR60" s="35">
        <f t="shared" si="5"/>
        <v>-4.6837675373721261E-3</v>
      </c>
      <c r="AS60" s="35">
        <f t="shared" si="5"/>
        <v>-4.6837675373721261E-3</v>
      </c>
      <c r="AT60" s="35">
        <f t="shared" si="5"/>
        <v>-4.6837675373721261E-3</v>
      </c>
      <c r="AU60" s="35">
        <f t="shared" si="5"/>
        <v>-4.6837675373721261E-3</v>
      </c>
      <c r="AV60" s="35">
        <f t="shared" si="5"/>
        <v>-4.6837675373721261E-3</v>
      </c>
      <c r="AW60" s="35">
        <f t="shared" si="5"/>
        <v>-4.6837675373721261E-3</v>
      </c>
      <c r="AX60" s="35">
        <f t="shared" si="5"/>
        <v>-4.6837675373721261E-3</v>
      </c>
      <c r="AY60" s="35">
        <f t="shared" si="5"/>
        <v>-4.6837675373721261E-3</v>
      </c>
      <c r="AZ60" s="35">
        <f t="shared" si="5"/>
        <v>0</v>
      </c>
      <c r="BA60" s="35">
        <f t="shared" si="5"/>
        <v>0</v>
      </c>
      <c r="BB60" s="35">
        <f t="shared" si="5"/>
        <v>0</v>
      </c>
      <c r="BC60" s="35">
        <f t="shared" si="5"/>
        <v>0</v>
      </c>
      <c r="BD60" s="35">
        <f t="shared" si="5"/>
        <v>0</v>
      </c>
    </row>
    <row r="61" spans="1:56" ht="17.25" hidden="1" customHeight="1" outlineLevel="1" x14ac:dyDescent="0.35">
      <c r="A61" s="113"/>
      <c r="B61" s="9" t="s">
        <v>34</v>
      </c>
      <c r="C61" s="9" t="s">
        <v>60</v>
      </c>
      <c r="D61" s="9" t="s">
        <v>39</v>
      </c>
      <c r="E61" s="35">
        <v>0</v>
      </c>
      <c r="F61" s="35">
        <f>E62</f>
        <v>0</v>
      </c>
      <c r="G61" s="35">
        <f t="shared" ref="G61:BD61" si="6">F62</f>
        <v>-0.21076953918174568</v>
      </c>
      <c r="H61" s="35">
        <f t="shared" si="6"/>
        <v>-0.20608577164437356</v>
      </c>
      <c r="I61" s="35">
        <f t="shared" si="6"/>
        <v>-0.20140200410700143</v>
      </c>
      <c r="J61" s="35">
        <f t="shared" si="6"/>
        <v>-0.19671823656962931</v>
      </c>
      <c r="K61" s="35">
        <f t="shared" si="6"/>
        <v>-0.19203446903225718</v>
      </c>
      <c r="L61" s="35">
        <f t="shared" si="6"/>
        <v>-0.18735070149488506</v>
      </c>
      <c r="M61" s="35">
        <f t="shared" si="6"/>
        <v>-0.18266693395751293</v>
      </c>
      <c r="N61" s="35">
        <f t="shared" si="6"/>
        <v>-0.17798316642014081</v>
      </c>
      <c r="O61" s="35">
        <f t="shared" si="6"/>
        <v>-0.17329939888276868</v>
      </c>
      <c r="P61" s="35">
        <f t="shared" si="6"/>
        <v>-0.16861563134539656</v>
      </c>
      <c r="Q61" s="35">
        <f t="shared" si="6"/>
        <v>-0.16393186380802444</v>
      </c>
      <c r="R61" s="35">
        <f t="shared" si="6"/>
        <v>-0.15924809627065231</v>
      </c>
      <c r="S61" s="35">
        <f t="shared" si="6"/>
        <v>-0.15456432873328019</v>
      </c>
      <c r="T61" s="35">
        <f t="shared" si="6"/>
        <v>-0.14988056119590806</v>
      </c>
      <c r="U61" s="35">
        <f t="shared" si="6"/>
        <v>-0.14519679365853594</v>
      </c>
      <c r="V61" s="35">
        <f t="shared" si="6"/>
        <v>-0.14051302612116381</v>
      </c>
      <c r="W61" s="35">
        <f t="shared" si="6"/>
        <v>-0.13582925858379169</v>
      </c>
      <c r="X61" s="35">
        <f t="shared" si="6"/>
        <v>-0.13114549104641957</v>
      </c>
      <c r="Y61" s="35">
        <f t="shared" si="6"/>
        <v>-0.12646172350904744</v>
      </c>
      <c r="Z61" s="35">
        <f t="shared" si="6"/>
        <v>-0.12177795597167532</v>
      </c>
      <c r="AA61" s="35">
        <f t="shared" si="6"/>
        <v>-0.11709418843430319</v>
      </c>
      <c r="AB61" s="35">
        <f t="shared" si="6"/>
        <v>-0.11241042089693107</v>
      </c>
      <c r="AC61" s="35">
        <f t="shared" si="6"/>
        <v>-0.10772665335955894</v>
      </c>
      <c r="AD61" s="35">
        <f t="shared" si="6"/>
        <v>-0.10304288582218682</v>
      </c>
      <c r="AE61" s="35">
        <f t="shared" si="6"/>
        <v>-9.8359118284814695E-2</v>
      </c>
      <c r="AF61" s="35">
        <f t="shared" si="6"/>
        <v>-9.3675350747442571E-2</v>
      </c>
      <c r="AG61" s="35">
        <f t="shared" si="6"/>
        <v>-8.8991583210070446E-2</v>
      </c>
      <c r="AH61" s="35">
        <f t="shared" si="6"/>
        <v>-8.4307815672698322E-2</v>
      </c>
      <c r="AI61" s="35">
        <f t="shared" si="6"/>
        <v>-7.9624048135326198E-2</v>
      </c>
      <c r="AJ61" s="35">
        <f t="shared" si="6"/>
        <v>-7.4940280597954073E-2</v>
      </c>
      <c r="AK61" s="35">
        <f t="shared" si="6"/>
        <v>-7.0256513060581949E-2</v>
      </c>
      <c r="AL61" s="35">
        <f t="shared" si="6"/>
        <v>-6.5572745523209824E-2</v>
      </c>
      <c r="AM61" s="35">
        <f t="shared" si="6"/>
        <v>-6.08889779858377E-2</v>
      </c>
      <c r="AN61" s="35">
        <f t="shared" si="6"/>
        <v>-5.6205210448465576E-2</v>
      </c>
      <c r="AO61" s="35">
        <f t="shared" si="6"/>
        <v>-5.1521442911093451E-2</v>
      </c>
      <c r="AP61" s="35">
        <f t="shared" si="6"/>
        <v>-4.6837675373721327E-2</v>
      </c>
      <c r="AQ61" s="35">
        <f t="shared" si="6"/>
        <v>-4.2153907836349203E-2</v>
      </c>
      <c r="AR61" s="35">
        <f t="shared" si="6"/>
        <v>-3.7470140298977078E-2</v>
      </c>
      <c r="AS61" s="35">
        <f t="shared" si="6"/>
        <v>-3.2786372761604954E-2</v>
      </c>
      <c r="AT61" s="35">
        <f t="shared" si="6"/>
        <v>-2.8102605224232829E-2</v>
      </c>
      <c r="AU61" s="35">
        <f t="shared" si="6"/>
        <v>-2.3418837686860705E-2</v>
      </c>
      <c r="AV61" s="35">
        <f t="shared" si="6"/>
        <v>-1.8735070149488581E-2</v>
      </c>
      <c r="AW61" s="35">
        <f t="shared" si="6"/>
        <v>-1.4051302612116455E-2</v>
      </c>
      <c r="AX61" s="35">
        <f t="shared" si="6"/>
        <v>-9.3675350747443285E-3</v>
      </c>
      <c r="AY61" s="35">
        <f t="shared" si="6"/>
        <v>-4.6837675373722024E-3</v>
      </c>
      <c r="AZ61" s="35">
        <f t="shared" si="6"/>
        <v>-7.6327832942979512E-17</v>
      </c>
      <c r="BA61" s="35">
        <f t="shared" si="6"/>
        <v>-7.6327832942979512E-17</v>
      </c>
      <c r="BB61" s="35">
        <f t="shared" si="6"/>
        <v>-7.6327832942979512E-17</v>
      </c>
      <c r="BC61" s="35">
        <f t="shared" si="6"/>
        <v>-7.6327832942979512E-17</v>
      </c>
      <c r="BD61" s="35">
        <f t="shared" si="6"/>
        <v>-7.6327832942979512E-17</v>
      </c>
    </row>
    <row r="62" spans="1:56" ht="16.5" hidden="1" customHeight="1" outlineLevel="1" x14ac:dyDescent="0.3">
      <c r="A62" s="113"/>
      <c r="B62" s="9" t="s">
        <v>33</v>
      </c>
      <c r="C62" s="9" t="s">
        <v>67</v>
      </c>
      <c r="D62" s="9" t="s">
        <v>39</v>
      </c>
      <c r="E62" s="35">
        <f t="shared" ref="E62:BD62" si="7">E28-E60+E61</f>
        <v>0</v>
      </c>
      <c r="F62" s="35">
        <f t="shared" si="7"/>
        <v>-0.21076953918174568</v>
      </c>
      <c r="G62" s="35">
        <f t="shared" si="7"/>
        <v>-0.20608577164437356</v>
      </c>
      <c r="H62" s="35">
        <f t="shared" si="7"/>
        <v>-0.20140200410700143</v>
      </c>
      <c r="I62" s="35">
        <f t="shared" si="7"/>
        <v>-0.19671823656962931</v>
      </c>
      <c r="J62" s="35">
        <f t="shared" si="7"/>
        <v>-0.19203446903225718</v>
      </c>
      <c r="K62" s="35">
        <f t="shared" si="7"/>
        <v>-0.18735070149488506</v>
      </c>
      <c r="L62" s="35">
        <f t="shared" si="7"/>
        <v>-0.18266693395751293</v>
      </c>
      <c r="M62" s="35">
        <f t="shared" si="7"/>
        <v>-0.17798316642014081</v>
      </c>
      <c r="N62" s="35">
        <f t="shared" si="7"/>
        <v>-0.17329939888276868</v>
      </c>
      <c r="O62" s="35">
        <f t="shared" si="7"/>
        <v>-0.16861563134539656</v>
      </c>
      <c r="P62" s="35">
        <f t="shared" si="7"/>
        <v>-0.16393186380802444</v>
      </c>
      <c r="Q62" s="35">
        <f t="shared" si="7"/>
        <v>-0.15924809627065231</v>
      </c>
      <c r="R62" s="35">
        <f t="shared" si="7"/>
        <v>-0.15456432873328019</v>
      </c>
      <c r="S62" s="35">
        <f t="shared" si="7"/>
        <v>-0.14988056119590806</v>
      </c>
      <c r="T62" s="35">
        <f t="shared" si="7"/>
        <v>-0.14519679365853594</v>
      </c>
      <c r="U62" s="35">
        <f t="shared" si="7"/>
        <v>-0.14051302612116381</v>
      </c>
      <c r="V62" s="35">
        <f t="shared" si="7"/>
        <v>-0.13582925858379169</v>
      </c>
      <c r="W62" s="35">
        <f t="shared" si="7"/>
        <v>-0.13114549104641957</v>
      </c>
      <c r="X62" s="35">
        <f t="shared" si="7"/>
        <v>-0.12646172350904744</v>
      </c>
      <c r="Y62" s="35">
        <f t="shared" si="7"/>
        <v>-0.12177795597167532</v>
      </c>
      <c r="Z62" s="35">
        <f t="shared" si="7"/>
        <v>-0.11709418843430319</v>
      </c>
      <c r="AA62" s="35">
        <f t="shared" si="7"/>
        <v>-0.11241042089693107</v>
      </c>
      <c r="AB62" s="35">
        <f t="shared" si="7"/>
        <v>-0.10772665335955894</v>
      </c>
      <c r="AC62" s="35">
        <f t="shared" si="7"/>
        <v>-0.10304288582218682</v>
      </c>
      <c r="AD62" s="35">
        <f t="shared" si="7"/>
        <v>-9.8359118284814695E-2</v>
      </c>
      <c r="AE62" s="35">
        <f t="shared" si="7"/>
        <v>-9.3675350747442571E-2</v>
      </c>
      <c r="AF62" s="35">
        <f t="shared" si="7"/>
        <v>-8.8991583210070446E-2</v>
      </c>
      <c r="AG62" s="35">
        <f t="shared" si="7"/>
        <v>-8.4307815672698322E-2</v>
      </c>
      <c r="AH62" s="35">
        <f t="shared" si="7"/>
        <v>-7.9624048135326198E-2</v>
      </c>
      <c r="AI62" s="35">
        <f t="shared" si="7"/>
        <v>-7.4940280597954073E-2</v>
      </c>
      <c r="AJ62" s="35">
        <f t="shared" si="7"/>
        <v>-7.0256513060581949E-2</v>
      </c>
      <c r="AK62" s="35">
        <f t="shared" si="7"/>
        <v>-6.5572745523209824E-2</v>
      </c>
      <c r="AL62" s="35">
        <f t="shared" si="7"/>
        <v>-6.08889779858377E-2</v>
      </c>
      <c r="AM62" s="35">
        <f t="shared" si="7"/>
        <v>-5.6205210448465576E-2</v>
      </c>
      <c r="AN62" s="35">
        <f t="shared" si="7"/>
        <v>-5.1521442911093451E-2</v>
      </c>
      <c r="AO62" s="35">
        <f t="shared" si="7"/>
        <v>-4.6837675373721327E-2</v>
      </c>
      <c r="AP62" s="35">
        <f t="shared" si="7"/>
        <v>-4.2153907836349203E-2</v>
      </c>
      <c r="AQ62" s="35">
        <f t="shared" si="7"/>
        <v>-3.7470140298977078E-2</v>
      </c>
      <c r="AR62" s="35">
        <f t="shared" si="7"/>
        <v>-3.2786372761604954E-2</v>
      </c>
      <c r="AS62" s="35">
        <f t="shared" si="7"/>
        <v>-2.8102605224232829E-2</v>
      </c>
      <c r="AT62" s="35">
        <f t="shared" si="7"/>
        <v>-2.3418837686860705E-2</v>
      </c>
      <c r="AU62" s="35">
        <f t="shared" si="7"/>
        <v>-1.8735070149488581E-2</v>
      </c>
      <c r="AV62" s="35">
        <f t="shared" si="7"/>
        <v>-1.4051302612116455E-2</v>
      </c>
      <c r="AW62" s="35">
        <f t="shared" si="7"/>
        <v>-9.3675350747443285E-3</v>
      </c>
      <c r="AX62" s="35">
        <f t="shared" si="7"/>
        <v>-4.6837675373722024E-3</v>
      </c>
      <c r="AY62" s="35">
        <f t="shared" si="7"/>
        <v>-7.6327832942979512E-17</v>
      </c>
      <c r="AZ62" s="35">
        <f t="shared" si="7"/>
        <v>-7.6327832942979512E-17</v>
      </c>
      <c r="BA62" s="35">
        <f t="shared" si="7"/>
        <v>-7.6327832942979512E-17</v>
      </c>
      <c r="BB62" s="35">
        <f t="shared" si="7"/>
        <v>-7.6327832942979512E-17</v>
      </c>
      <c r="BC62" s="35">
        <f t="shared" si="7"/>
        <v>-7.6327832942979512E-17</v>
      </c>
      <c r="BD62" s="35">
        <f t="shared" si="7"/>
        <v>-7.6327832942979512E-17</v>
      </c>
    </row>
    <row r="63" spans="1:56" ht="16.5" collapsed="1" x14ac:dyDescent="0.3">
      <c r="A63" s="113"/>
      <c r="B63" s="9" t="s">
        <v>8</v>
      </c>
      <c r="C63" s="11" t="s">
        <v>66</v>
      </c>
      <c r="D63" s="9" t="s">
        <v>39</v>
      </c>
      <c r="E63" s="35">
        <f>AVERAGE(E61:E62)*'Fixed data'!$C$3</f>
        <v>0</v>
      </c>
      <c r="F63" s="35">
        <f>AVERAGE(F61:F62)*'Fixed data'!$C$3</f>
        <v>-4.2153907836349133E-3</v>
      </c>
      <c r="G63" s="35">
        <f>AVERAGE(G61:G62)*'Fixed data'!$C$3</f>
        <v>-8.3371062165223855E-3</v>
      </c>
      <c r="H63" s="35">
        <f>AVERAGE(H61:H62)*'Fixed data'!$C$3</f>
        <v>-8.1497555150274997E-3</v>
      </c>
      <c r="I63" s="35">
        <f>AVERAGE(I61:I62)*'Fixed data'!$C$3</f>
        <v>-7.9624048135326156E-3</v>
      </c>
      <c r="J63" s="35">
        <f>AVERAGE(J61:J62)*'Fixed data'!$C$3</f>
        <v>-7.7750541120377298E-3</v>
      </c>
      <c r="K63" s="35">
        <f>AVERAGE(K61:K62)*'Fixed data'!$C$3</f>
        <v>-7.5877034105428457E-3</v>
      </c>
      <c r="L63" s="35">
        <f>AVERAGE(L61:L62)*'Fixed data'!$C$3</f>
        <v>-7.400352709047959E-3</v>
      </c>
      <c r="M63" s="35">
        <f>AVERAGE(M61:M62)*'Fixed data'!$C$3</f>
        <v>-7.2130020075530758E-3</v>
      </c>
      <c r="N63" s="35">
        <f>AVERAGE(N61:N62)*'Fixed data'!$C$3</f>
        <v>-7.0256513060581892E-3</v>
      </c>
      <c r="O63" s="35">
        <f>AVERAGE(O61:O62)*'Fixed data'!$C$3</f>
        <v>-6.8383006045633059E-3</v>
      </c>
      <c r="P63" s="35">
        <f>AVERAGE(P61:P62)*'Fixed data'!$C$3</f>
        <v>-6.6509499030684193E-3</v>
      </c>
      <c r="Q63" s="35">
        <f>AVERAGE(Q61:Q62)*'Fixed data'!$C$3</f>
        <v>-6.4635992015735361E-3</v>
      </c>
      <c r="R63" s="35">
        <f>AVERAGE(R61:R62)*'Fixed data'!$C$3</f>
        <v>-6.2762485000786494E-3</v>
      </c>
      <c r="S63" s="35">
        <f>AVERAGE(S61:S62)*'Fixed data'!$C$3</f>
        <v>-6.0888977985837653E-3</v>
      </c>
      <c r="T63" s="35">
        <f>AVERAGE(T61:T62)*'Fixed data'!$C$3</f>
        <v>-5.9015470970888795E-3</v>
      </c>
      <c r="U63" s="35">
        <f>AVERAGE(U61:U62)*'Fixed data'!$C$3</f>
        <v>-5.7141963955939954E-3</v>
      </c>
      <c r="V63" s="35">
        <f>AVERAGE(V61:V62)*'Fixed data'!$C$3</f>
        <v>-5.5268456940991096E-3</v>
      </c>
      <c r="W63" s="35">
        <f>AVERAGE(W61:W62)*'Fixed data'!$C$3</f>
        <v>-5.3394949926042256E-3</v>
      </c>
      <c r="X63" s="35">
        <f>AVERAGE(X61:X62)*'Fixed data'!$C$3</f>
        <v>-5.1521442911093398E-3</v>
      </c>
      <c r="Y63" s="35">
        <f>AVERAGE(Y61:Y62)*'Fixed data'!$C$3</f>
        <v>-4.9647935896144557E-3</v>
      </c>
      <c r="Z63" s="35">
        <f>AVERAGE(Z61:Z62)*'Fixed data'!$C$3</f>
        <v>-4.7774428881195699E-3</v>
      </c>
      <c r="AA63" s="35">
        <f>AVERAGE(AA61:AA62)*'Fixed data'!$C$3</f>
        <v>-4.5900921866246849E-3</v>
      </c>
      <c r="AB63" s="35">
        <f>AVERAGE(AB61:AB62)*'Fixed data'!$C$3</f>
        <v>-4.4027414851298E-3</v>
      </c>
      <c r="AC63" s="35">
        <f>AVERAGE(AC61:AC62)*'Fixed data'!$C$3</f>
        <v>-4.2153907836349151E-3</v>
      </c>
      <c r="AD63" s="35">
        <f>AVERAGE(AD61:AD62)*'Fixed data'!$C$3</f>
        <v>-4.0280400821400301E-3</v>
      </c>
      <c r="AE63" s="35">
        <f>AVERAGE(AE61:AE62)*'Fixed data'!$C$3</f>
        <v>-3.8406893806451456E-3</v>
      </c>
      <c r="AF63" s="35">
        <f>AVERAGE(AF61:AF62)*'Fixed data'!$C$3</f>
        <v>-3.6533386791502602E-3</v>
      </c>
      <c r="AG63" s="35">
        <f>AVERAGE(AG61:AG62)*'Fixed data'!$C$3</f>
        <v>-3.4659879776553753E-3</v>
      </c>
      <c r="AH63" s="35">
        <f>AVERAGE(AH61:AH62)*'Fixed data'!$C$3</f>
        <v>-3.2786372761604904E-3</v>
      </c>
      <c r="AI63" s="35">
        <f>AVERAGE(AI61:AI62)*'Fixed data'!$C$3</f>
        <v>-3.0912865746656054E-3</v>
      </c>
      <c r="AJ63" s="35">
        <f>AVERAGE(AJ61:AJ62)*'Fixed data'!$C$3</f>
        <v>-2.9039358731707205E-3</v>
      </c>
      <c r="AK63" s="35">
        <f>AVERAGE(AK61:AK62)*'Fixed data'!$C$3</f>
        <v>-2.7165851716758355E-3</v>
      </c>
      <c r="AL63" s="35">
        <f>AVERAGE(AL61:AL62)*'Fixed data'!$C$3</f>
        <v>-2.5292344701809506E-3</v>
      </c>
      <c r="AM63" s="35">
        <f>AVERAGE(AM61:AM62)*'Fixed data'!$C$3</f>
        <v>-2.3418837686860657E-3</v>
      </c>
      <c r="AN63" s="35">
        <f>AVERAGE(AN61:AN62)*'Fixed data'!$C$3</f>
        <v>-2.1545330671911807E-3</v>
      </c>
      <c r="AO63" s="35">
        <f>AVERAGE(AO61:AO62)*'Fixed data'!$C$3</f>
        <v>-1.9671823656962958E-3</v>
      </c>
      <c r="AP63" s="35">
        <f>AVERAGE(AP61:AP62)*'Fixed data'!$C$3</f>
        <v>-1.7798316642014106E-3</v>
      </c>
      <c r="AQ63" s="35">
        <f>AVERAGE(AQ61:AQ62)*'Fixed data'!$C$3</f>
        <v>-1.5924809627065257E-3</v>
      </c>
      <c r="AR63" s="35">
        <f>AVERAGE(AR61:AR62)*'Fixed data'!$C$3</f>
        <v>-1.4051302612116407E-3</v>
      </c>
      <c r="AS63" s="35">
        <f>AVERAGE(AS61:AS62)*'Fixed data'!$C$3</f>
        <v>-1.2177795597167558E-3</v>
      </c>
      <c r="AT63" s="35">
        <f>AVERAGE(AT61:AT62)*'Fixed data'!$C$3</f>
        <v>-1.0304288582218706E-3</v>
      </c>
      <c r="AU63" s="35">
        <f>AVERAGE(AU61:AU62)*'Fixed data'!$C$3</f>
        <v>-8.430781567269857E-4</v>
      </c>
      <c r="AV63" s="35">
        <f>AVERAGE(AV61:AV62)*'Fixed data'!$C$3</f>
        <v>-6.5572745523210076E-4</v>
      </c>
      <c r="AW63" s="35">
        <f>AVERAGE(AW61:AW62)*'Fixed data'!$C$3</f>
        <v>-4.6837675373721566E-4</v>
      </c>
      <c r="AX63" s="35">
        <f>AVERAGE(AX61:AX62)*'Fixed data'!$C$3</f>
        <v>-2.8102605224233061E-4</v>
      </c>
      <c r="AY63" s="35">
        <f>AVERAGE(AY61:AY62)*'Fixed data'!$C$3</f>
        <v>-9.3675350747445574E-5</v>
      </c>
      <c r="AZ63" s="35">
        <f>AVERAGE(AZ61:AZ62)*'Fixed data'!$C$3</f>
        <v>-3.0531133177191805E-18</v>
      </c>
      <c r="BA63" s="35">
        <f>AVERAGE(BA61:BA62)*'Fixed data'!$C$3</f>
        <v>-3.0531133177191805E-18</v>
      </c>
      <c r="BB63" s="35">
        <f>AVERAGE(BB61:BB62)*'Fixed data'!$C$3</f>
        <v>-3.0531133177191805E-18</v>
      </c>
      <c r="BC63" s="35">
        <f>AVERAGE(BC61:BC62)*'Fixed data'!$C$3</f>
        <v>-3.0531133177191805E-18</v>
      </c>
      <c r="BD63" s="35">
        <f>AVERAGE(BD61:BD62)*'Fixed data'!$C$3</f>
        <v>-3.0531133177191805E-18</v>
      </c>
    </row>
    <row r="64" spans="1:56" ht="15.75" thickBot="1" x14ac:dyDescent="0.35">
      <c r="A64" s="112"/>
      <c r="B64" s="12" t="s">
        <v>92</v>
      </c>
      <c r="C64" s="12" t="s">
        <v>44</v>
      </c>
      <c r="D64" s="12" t="s">
        <v>39</v>
      </c>
      <c r="E64" s="53">
        <f t="shared" ref="E64:BD64" si="8">E29+E60+E63</f>
        <v>0</v>
      </c>
      <c r="F64" s="53">
        <f t="shared" si="8"/>
        <v>-9.4545193290097362E-2</v>
      </c>
      <c r="G64" s="53">
        <f t="shared" si="8"/>
        <v>-1.3020873753894512E-2</v>
      </c>
      <c r="H64" s="53">
        <f t="shared" si="8"/>
        <v>-1.2833523052399626E-2</v>
      </c>
      <c r="I64" s="53">
        <f t="shared" si="8"/>
        <v>-1.2646172350904742E-2</v>
      </c>
      <c r="J64" s="53">
        <f t="shared" si="8"/>
        <v>-1.2458821649409856E-2</v>
      </c>
      <c r="K64" s="53">
        <f t="shared" si="8"/>
        <v>-1.2271470947914972E-2</v>
      </c>
      <c r="L64" s="53">
        <f t="shared" si="8"/>
        <v>-1.2084120246420086E-2</v>
      </c>
      <c r="M64" s="53">
        <f t="shared" si="8"/>
        <v>-1.1896769544925202E-2</v>
      </c>
      <c r="N64" s="53">
        <f t="shared" si="8"/>
        <v>-1.1709418843430314E-2</v>
      </c>
      <c r="O64" s="53">
        <f t="shared" si="8"/>
        <v>-1.1522068141935432E-2</v>
      </c>
      <c r="P64" s="53">
        <f t="shared" si="8"/>
        <v>-1.1334717440440546E-2</v>
      </c>
      <c r="Q64" s="53">
        <f t="shared" si="8"/>
        <v>-1.1147366738945662E-2</v>
      </c>
      <c r="R64" s="53">
        <f t="shared" si="8"/>
        <v>-1.0960016037450775E-2</v>
      </c>
      <c r="S64" s="53">
        <f t="shared" si="8"/>
        <v>-1.0772665335955892E-2</v>
      </c>
      <c r="T64" s="53">
        <f t="shared" si="8"/>
        <v>-1.0585314634461006E-2</v>
      </c>
      <c r="U64" s="53">
        <f t="shared" si="8"/>
        <v>-1.0397963932966121E-2</v>
      </c>
      <c r="V64" s="53">
        <f t="shared" si="8"/>
        <v>-1.0210613231471235E-2</v>
      </c>
      <c r="W64" s="53">
        <f t="shared" si="8"/>
        <v>-1.0023262529976353E-2</v>
      </c>
      <c r="X64" s="53">
        <f t="shared" si="8"/>
        <v>-9.8359118284814667E-3</v>
      </c>
      <c r="Y64" s="53">
        <f t="shared" si="8"/>
        <v>-9.6485611269865809E-3</v>
      </c>
      <c r="Z64" s="53">
        <f t="shared" si="8"/>
        <v>-9.4612104254916951E-3</v>
      </c>
      <c r="AA64" s="53">
        <f t="shared" si="8"/>
        <v>-9.273859723996811E-3</v>
      </c>
      <c r="AB64" s="53">
        <f t="shared" si="8"/>
        <v>-9.086509022501927E-3</v>
      </c>
      <c r="AC64" s="53">
        <f t="shared" si="8"/>
        <v>-8.8991583210070412E-3</v>
      </c>
      <c r="AD64" s="53">
        <f t="shared" si="8"/>
        <v>-8.7118076195121553E-3</v>
      </c>
      <c r="AE64" s="53">
        <f t="shared" si="8"/>
        <v>-8.5244569180172713E-3</v>
      </c>
      <c r="AF64" s="53">
        <f t="shared" si="8"/>
        <v>-8.3371062165223872E-3</v>
      </c>
      <c r="AG64" s="53">
        <f t="shared" si="8"/>
        <v>-8.1497555150275014E-3</v>
      </c>
      <c r="AH64" s="53">
        <f t="shared" si="8"/>
        <v>-7.9624048135326156E-3</v>
      </c>
      <c r="AI64" s="53">
        <f t="shared" si="8"/>
        <v>-7.7750541120377315E-3</v>
      </c>
      <c r="AJ64" s="53">
        <f t="shared" si="8"/>
        <v>-7.5877034105428466E-3</v>
      </c>
      <c r="AK64" s="53">
        <f t="shared" si="8"/>
        <v>-7.4003527090479616E-3</v>
      </c>
      <c r="AL64" s="53">
        <f t="shared" si="8"/>
        <v>-7.2130020075530767E-3</v>
      </c>
      <c r="AM64" s="53">
        <f t="shared" si="8"/>
        <v>-7.0256513060581918E-3</v>
      </c>
      <c r="AN64" s="53">
        <f t="shared" si="8"/>
        <v>-6.8383006045633068E-3</v>
      </c>
      <c r="AO64" s="53">
        <f t="shared" si="8"/>
        <v>-6.6509499030684219E-3</v>
      </c>
      <c r="AP64" s="53">
        <f t="shared" si="8"/>
        <v>-6.4635992015735369E-3</v>
      </c>
      <c r="AQ64" s="53">
        <f t="shared" si="8"/>
        <v>-6.276248500078652E-3</v>
      </c>
      <c r="AR64" s="53">
        <f t="shared" si="8"/>
        <v>-6.0888977985837671E-3</v>
      </c>
      <c r="AS64" s="53">
        <f t="shared" si="8"/>
        <v>-5.9015470970888821E-3</v>
      </c>
      <c r="AT64" s="53">
        <f t="shared" si="8"/>
        <v>-5.7141963955939963E-3</v>
      </c>
      <c r="AU64" s="53">
        <f t="shared" si="8"/>
        <v>-5.5268456940991122E-3</v>
      </c>
      <c r="AV64" s="53">
        <f t="shared" si="8"/>
        <v>-5.3394949926042264E-3</v>
      </c>
      <c r="AW64" s="53">
        <f t="shared" si="8"/>
        <v>-5.1521442911093415E-3</v>
      </c>
      <c r="AX64" s="53">
        <f t="shared" si="8"/>
        <v>-4.9647935896144565E-3</v>
      </c>
      <c r="AY64" s="53">
        <f t="shared" si="8"/>
        <v>-4.7774428881195716E-3</v>
      </c>
      <c r="AZ64" s="53">
        <f t="shared" si="8"/>
        <v>-3.0531133177191805E-18</v>
      </c>
      <c r="BA64" s="53">
        <f t="shared" si="8"/>
        <v>-3.0531133177191805E-18</v>
      </c>
      <c r="BB64" s="53">
        <f t="shared" si="8"/>
        <v>-3.0531133177191805E-18</v>
      </c>
      <c r="BC64" s="53">
        <f t="shared" si="8"/>
        <v>-3.0531133177191805E-18</v>
      </c>
      <c r="BD64" s="53">
        <f t="shared" si="8"/>
        <v>-3.0531133177191805E-18</v>
      </c>
    </row>
    <row r="65" spans="1:56" ht="12.75" customHeight="1" x14ac:dyDescent="0.3">
      <c r="A65" s="197"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98"/>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98"/>
      <c r="B67" s="9" t="s">
        <v>295</v>
      </c>
      <c r="C67" s="11"/>
      <c r="D67" s="11" t="s">
        <v>39</v>
      </c>
      <c r="E67" s="81">
        <f>'Fixed data'!$G$7*E$88/1000000</f>
        <v>0</v>
      </c>
      <c r="F67" s="81">
        <f>'Fixed data'!$G$7*F$88/1000000</f>
        <v>0</v>
      </c>
      <c r="G67" s="81">
        <f>'Fixed data'!$G$7*G$88/1000000</f>
        <v>0</v>
      </c>
      <c r="H67" s="81">
        <f>'Fixed data'!$G$7*H$88/1000000</f>
        <v>0</v>
      </c>
      <c r="I67" s="81">
        <f>'Fixed data'!$G$7*I$88/1000000</f>
        <v>0</v>
      </c>
      <c r="J67" s="81">
        <f>'Fixed data'!$G$7*J$88/1000000</f>
        <v>0</v>
      </c>
      <c r="K67" s="81">
        <f>'Fixed data'!$G$7*K$88/1000000</f>
        <v>0</v>
      </c>
      <c r="L67" s="81">
        <f>'Fixed data'!$G$7*L$88/1000000</f>
        <v>0</v>
      </c>
      <c r="M67" s="81">
        <f>'Fixed data'!$G$7*M$88/1000000</f>
        <v>0</v>
      </c>
      <c r="N67" s="81">
        <f>'Fixed data'!$G$7*N$88/1000000</f>
        <v>0</v>
      </c>
      <c r="O67" s="81">
        <f>'Fixed data'!$G$7*O$88/1000000</f>
        <v>0</v>
      </c>
      <c r="P67" s="81">
        <f>'Fixed data'!$G$7*P$88/1000000</f>
        <v>0</v>
      </c>
      <c r="Q67" s="81">
        <f>'Fixed data'!$G$7*Q$88/1000000</f>
        <v>0</v>
      </c>
      <c r="R67" s="81">
        <f>'Fixed data'!$G$7*R$88/1000000</f>
        <v>0</v>
      </c>
      <c r="S67" s="81">
        <f>'Fixed data'!$G$7*S$88/1000000</f>
        <v>0</v>
      </c>
      <c r="T67" s="81">
        <f>'Fixed data'!$G$7*T$88/1000000</f>
        <v>0</v>
      </c>
      <c r="U67" s="81">
        <f>'Fixed data'!$G$7*U$88/1000000</f>
        <v>0</v>
      </c>
      <c r="V67" s="81">
        <f>'Fixed data'!$G$7*V$88/1000000</f>
        <v>0</v>
      </c>
      <c r="W67" s="81">
        <f>'Fixed data'!$G$7*W$88/1000000</f>
        <v>0</v>
      </c>
      <c r="X67" s="81">
        <f>'Fixed data'!$G$7*X$88/1000000</f>
        <v>0</v>
      </c>
      <c r="Y67" s="81">
        <f>'Fixed data'!$G$7*Y$88/1000000</f>
        <v>0</v>
      </c>
      <c r="Z67" s="81">
        <f>'Fixed data'!$G$7*Z$88/1000000</f>
        <v>0</v>
      </c>
      <c r="AA67" s="81">
        <f>'Fixed data'!$G$7*AA$88/1000000</f>
        <v>0</v>
      </c>
      <c r="AB67" s="81">
        <f>'Fixed data'!$G$7*AB$88/1000000</f>
        <v>0</v>
      </c>
      <c r="AC67" s="81">
        <f>'Fixed data'!$G$7*AC$88/1000000</f>
        <v>0</v>
      </c>
      <c r="AD67" s="81">
        <f>'Fixed data'!$G$7*AD$88/1000000</f>
        <v>0</v>
      </c>
      <c r="AE67" s="81">
        <f>'Fixed data'!$G$7*AE$88/1000000</f>
        <v>0</v>
      </c>
      <c r="AF67" s="81">
        <f>'Fixed data'!$G$7*AF$88/1000000</f>
        <v>0</v>
      </c>
      <c r="AG67" s="81">
        <f>'Fixed data'!$G$7*AG$88/1000000</f>
        <v>0</v>
      </c>
      <c r="AH67" s="81">
        <f>'Fixed data'!$G$7*AH$88/1000000</f>
        <v>0</v>
      </c>
      <c r="AI67" s="81">
        <f>'Fixed data'!$G$7*AI$88/1000000</f>
        <v>0</v>
      </c>
      <c r="AJ67" s="81">
        <f>'Fixed data'!$G$7*AJ$88/1000000</f>
        <v>0</v>
      </c>
      <c r="AK67" s="81">
        <f>'Fixed data'!$G$7*AK$88/1000000</f>
        <v>0</v>
      </c>
      <c r="AL67" s="81">
        <f>'Fixed data'!$G$7*AL$88/1000000</f>
        <v>0</v>
      </c>
      <c r="AM67" s="81">
        <f>'Fixed data'!$G$7*AM$88/1000000</f>
        <v>0</v>
      </c>
      <c r="AN67" s="81">
        <f>'Fixed data'!$G$7*AN$88/1000000</f>
        <v>0</v>
      </c>
      <c r="AO67" s="81">
        <f>'Fixed data'!$G$7*AO$88/1000000</f>
        <v>0</v>
      </c>
      <c r="AP67" s="81">
        <f>'Fixed data'!$G$7*AP$88/1000000</f>
        <v>0</v>
      </c>
      <c r="AQ67" s="81">
        <f>'Fixed data'!$G$7*AQ$88/1000000</f>
        <v>0</v>
      </c>
      <c r="AR67" s="81">
        <f>'Fixed data'!$G$7*AR$88/1000000</f>
        <v>0</v>
      </c>
      <c r="AS67" s="81">
        <f>'Fixed data'!$G$7*AS$88/1000000</f>
        <v>0</v>
      </c>
      <c r="AT67" s="81">
        <f>'Fixed data'!$G$7*AT$88/1000000</f>
        <v>0</v>
      </c>
      <c r="AU67" s="81">
        <f>'Fixed data'!$G$7*AU$88/1000000</f>
        <v>0</v>
      </c>
      <c r="AV67" s="81">
        <f>'Fixed data'!$G$7*AV$88/1000000</f>
        <v>0</v>
      </c>
      <c r="AW67" s="81">
        <f>'Fixed data'!$G$7*AW$88/1000000</f>
        <v>0</v>
      </c>
      <c r="AX67" s="81">
        <f>'Fixed data'!$G$7*AX$88/1000000</f>
        <v>0</v>
      </c>
      <c r="AY67" s="81">
        <f>'Fixed data'!$G$7*AY$88/1000000</f>
        <v>0</v>
      </c>
      <c r="AZ67" s="81">
        <f>'Fixed data'!$G$7*AZ$88/1000000</f>
        <v>0</v>
      </c>
      <c r="BA67" s="81">
        <f>'Fixed data'!$G$7*BA$88/1000000</f>
        <v>0</v>
      </c>
      <c r="BB67" s="81">
        <f>'Fixed data'!$G$7*BB$88/1000000</f>
        <v>0</v>
      </c>
      <c r="BC67" s="81">
        <f>'Fixed data'!$G$7*BC$88/1000000</f>
        <v>0</v>
      </c>
      <c r="BD67" s="81">
        <f>'Fixed data'!$G$7*BD$88/1000000</f>
        <v>0</v>
      </c>
    </row>
    <row r="68" spans="1:56" ht="15" customHeight="1" x14ac:dyDescent="0.3">
      <c r="A68" s="198"/>
      <c r="B68" s="9" t="s">
        <v>296</v>
      </c>
      <c r="C68" s="9"/>
      <c r="D68" s="9" t="s">
        <v>39</v>
      </c>
      <c r="E68" s="81">
        <f>'Fixed data'!$G$8*E89/1000000</f>
        <v>0</v>
      </c>
      <c r="F68" s="81">
        <f>'Fixed data'!$G$8*F89/1000000</f>
        <v>0</v>
      </c>
      <c r="G68" s="81">
        <f>'Fixed data'!$G$8*G89/1000000</f>
        <v>0</v>
      </c>
      <c r="H68" s="81">
        <f>'Fixed data'!$G$8*H89/1000000</f>
        <v>0</v>
      </c>
      <c r="I68" s="81">
        <f>'Fixed data'!$G$8*I89/1000000</f>
        <v>0</v>
      </c>
      <c r="J68" s="81">
        <f>'Fixed data'!$G$8*J89/1000000</f>
        <v>0</v>
      </c>
      <c r="K68" s="81">
        <f>'Fixed data'!$G$8*K89/1000000</f>
        <v>0</v>
      </c>
      <c r="L68" s="81">
        <f>'Fixed data'!$G$8*L89/1000000</f>
        <v>0</v>
      </c>
      <c r="M68" s="81">
        <f>'Fixed data'!$G$8*M89/1000000</f>
        <v>0</v>
      </c>
      <c r="N68" s="81">
        <f>'Fixed data'!$G$8*N89/1000000</f>
        <v>0</v>
      </c>
      <c r="O68" s="81">
        <f>'Fixed data'!$G$8*O89/1000000</f>
        <v>0</v>
      </c>
      <c r="P68" s="81">
        <f>'Fixed data'!$G$8*P89/1000000</f>
        <v>0</v>
      </c>
      <c r="Q68" s="81">
        <f>'Fixed data'!$G$8*Q89/1000000</f>
        <v>0</v>
      </c>
      <c r="R68" s="81">
        <f>'Fixed data'!$G$8*R89/1000000</f>
        <v>0</v>
      </c>
      <c r="S68" s="81">
        <f>'Fixed data'!$G$8*S89/1000000</f>
        <v>0</v>
      </c>
      <c r="T68" s="81">
        <f>'Fixed data'!$G$8*T89/1000000</f>
        <v>0</v>
      </c>
      <c r="U68" s="81">
        <f>'Fixed data'!$G$8*U89/1000000</f>
        <v>0</v>
      </c>
      <c r="V68" s="81">
        <f>'Fixed data'!$G$8*V89/1000000</f>
        <v>0</v>
      </c>
      <c r="W68" s="81">
        <f>'Fixed data'!$G$8*W89/1000000</f>
        <v>0</v>
      </c>
      <c r="X68" s="81">
        <f>'Fixed data'!$G$8*X89/1000000</f>
        <v>0</v>
      </c>
      <c r="Y68" s="81">
        <f>'Fixed data'!$G$8*Y89/1000000</f>
        <v>0</v>
      </c>
      <c r="Z68" s="81">
        <f>'Fixed data'!$G$8*Z89/1000000</f>
        <v>0</v>
      </c>
      <c r="AA68" s="81">
        <f>'Fixed data'!$G$8*AA89/1000000</f>
        <v>0</v>
      </c>
      <c r="AB68" s="81">
        <f>'Fixed data'!$G$8*AB89/1000000</f>
        <v>0</v>
      </c>
      <c r="AC68" s="81">
        <f>'Fixed data'!$G$8*AC89/1000000</f>
        <v>0</v>
      </c>
      <c r="AD68" s="81">
        <f>'Fixed data'!$G$8*AD89/1000000</f>
        <v>0</v>
      </c>
      <c r="AE68" s="81">
        <f>'Fixed data'!$G$8*AE89/1000000</f>
        <v>0</v>
      </c>
      <c r="AF68" s="81">
        <f>'Fixed data'!$G$8*AF89/1000000</f>
        <v>0</v>
      </c>
      <c r="AG68" s="81">
        <f>'Fixed data'!$G$8*AG89/1000000</f>
        <v>0</v>
      </c>
      <c r="AH68" s="81">
        <f>'Fixed data'!$G$8*AH89/1000000</f>
        <v>0</v>
      </c>
      <c r="AI68" s="81">
        <f>'Fixed data'!$G$8*AI89/1000000</f>
        <v>0</v>
      </c>
      <c r="AJ68" s="81">
        <f>'Fixed data'!$G$8*AJ89/1000000</f>
        <v>0</v>
      </c>
      <c r="AK68" s="81">
        <f>'Fixed data'!$G$8*AK89/1000000</f>
        <v>0</v>
      </c>
      <c r="AL68" s="81">
        <f>'Fixed data'!$G$8*AL89/1000000</f>
        <v>0</v>
      </c>
      <c r="AM68" s="81">
        <f>'Fixed data'!$G$8*AM89/1000000</f>
        <v>0</v>
      </c>
      <c r="AN68" s="81">
        <f>'Fixed data'!$G$8*AN89/1000000</f>
        <v>0</v>
      </c>
      <c r="AO68" s="81">
        <f>'Fixed data'!$G$8*AO89/1000000</f>
        <v>0</v>
      </c>
      <c r="AP68" s="81">
        <f>'Fixed data'!$G$8*AP89/1000000</f>
        <v>0</v>
      </c>
      <c r="AQ68" s="81">
        <f>'Fixed data'!$G$8*AQ89/1000000</f>
        <v>0</v>
      </c>
      <c r="AR68" s="81">
        <f>'Fixed data'!$G$8*AR89/1000000</f>
        <v>0</v>
      </c>
      <c r="AS68" s="81">
        <f>'Fixed data'!$G$8*AS89/1000000</f>
        <v>0</v>
      </c>
      <c r="AT68" s="81">
        <f>'Fixed data'!$G$8*AT89/1000000</f>
        <v>0</v>
      </c>
      <c r="AU68" s="81">
        <f>'Fixed data'!$G$8*AU89/1000000</f>
        <v>0</v>
      </c>
      <c r="AV68" s="81">
        <f>'Fixed data'!$G$8*AV89/1000000</f>
        <v>0</v>
      </c>
      <c r="AW68" s="81">
        <f>'Fixed data'!$G$8*AW89/1000000</f>
        <v>0</v>
      </c>
      <c r="AX68" s="81">
        <f>'Fixed data'!$G$8*AX89/1000000</f>
        <v>0</v>
      </c>
      <c r="AY68" s="81">
        <f>'Fixed data'!$G$8*AY89/1000000</f>
        <v>0</v>
      </c>
      <c r="AZ68" s="81">
        <f>'Fixed data'!$G$8*AZ89/1000000</f>
        <v>0</v>
      </c>
      <c r="BA68" s="81">
        <f>'Fixed data'!$G$8*BA89/1000000</f>
        <v>0</v>
      </c>
      <c r="BB68" s="81">
        <f>'Fixed data'!$G$8*BB89/1000000</f>
        <v>0</v>
      </c>
      <c r="BC68" s="81">
        <f>'Fixed data'!$G$8*BC89/1000000</f>
        <v>0</v>
      </c>
      <c r="BD68" s="81">
        <f>'Fixed data'!$G$8*BD89/1000000</f>
        <v>0</v>
      </c>
    </row>
    <row r="69" spans="1:56" ht="15" customHeight="1" x14ac:dyDescent="0.3">
      <c r="A69" s="198"/>
      <c r="B69" s="4" t="s">
        <v>200</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98"/>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98"/>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98"/>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98"/>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98"/>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98"/>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9"/>
      <c r="B76" s="13" t="s">
        <v>98</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4"/>
      <c r="B77" s="14" t="s">
        <v>16</v>
      </c>
      <c r="C77" s="14"/>
      <c r="D77" s="14" t="s">
        <v>39</v>
      </c>
      <c r="E77" s="54">
        <f>IF('Fixed data'!$G$19=FALSE,E64+E76,E64)</f>
        <v>0</v>
      </c>
      <c r="F77" s="54">
        <f>IF('Fixed data'!$G$19=FALSE,F64+F76,F64)</f>
        <v>-9.4545193290097362E-2</v>
      </c>
      <c r="G77" s="54">
        <f>IF('Fixed data'!$G$19=FALSE,G64+G76,G64)</f>
        <v>-1.3020873753894512E-2</v>
      </c>
      <c r="H77" s="54">
        <f>IF('Fixed data'!$G$19=FALSE,H64+H76,H64)</f>
        <v>-1.2833523052399626E-2</v>
      </c>
      <c r="I77" s="54">
        <f>IF('Fixed data'!$G$19=FALSE,I64+I76,I64)</f>
        <v>-1.2646172350904742E-2</v>
      </c>
      <c r="J77" s="54">
        <f>IF('Fixed data'!$G$19=FALSE,J64+J76,J64)</f>
        <v>-1.2458821649409856E-2</v>
      </c>
      <c r="K77" s="54">
        <f>IF('Fixed data'!$G$19=FALSE,K64+K76,K64)</f>
        <v>-1.2271470947914972E-2</v>
      </c>
      <c r="L77" s="54">
        <f>IF('Fixed data'!$G$19=FALSE,L64+L76,L64)</f>
        <v>-1.2084120246420086E-2</v>
      </c>
      <c r="M77" s="54">
        <f>IF('Fixed data'!$G$19=FALSE,M64+M76,M64)</f>
        <v>-1.1896769544925202E-2</v>
      </c>
      <c r="N77" s="54">
        <f>IF('Fixed data'!$G$19=FALSE,N64+N76,N64)</f>
        <v>-1.1709418843430314E-2</v>
      </c>
      <c r="O77" s="54">
        <f>IF('Fixed data'!$G$19=FALSE,O64+O76,O64)</f>
        <v>-1.1522068141935432E-2</v>
      </c>
      <c r="P77" s="54">
        <f>IF('Fixed data'!$G$19=FALSE,P64+P76,P64)</f>
        <v>-1.1334717440440546E-2</v>
      </c>
      <c r="Q77" s="54">
        <f>IF('Fixed data'!$G$19=FALSE,Q64+Q76,Q64)</f>
        <v>-1.1147366738945662E-2</v>
      </c>
      <c r="R77" s="54">
        <f>IF('Fixed data'!$G$19=FALSE,R64+R76,R64)</f>
        <v>-1.0960016037450775E-2</v>
      </c>
      <c r="S77" s="54">
        <f>IF('Fixed data'!$G$19=FALSE,S64+S76,S64)</f>
        <v>-1.0772665335955892E-2</v>
      </c>
      <c r="T77" s="54">
        <f>IF('Fixed data'!$G$19=FALSE,T64+T76,T64)</f>
        <v>-1.0585314634461006E-2</v>
      </c>
      <c r="U77" s="54">
        <f>IF('Fixed data'!$G$19=FALSE,U64+U76,U64)</f>
        <v>-1.0397963932966121E-2</v>
      </c>
      <c r="V77" s="54">
        <f>IF('Fixed data'!$G$19=FALSE,V64+V76,V64)</f>
        <v>-1.0210613231471235E-2</v>
      </c>
      <c r="W77" s="54">
        <f>IF('Fixed data'!$G$19=FALSE,W64+W76,W64)</f>
        <v>-1.0023262529976353E-2</v>
      </c>
      <c r="X77" s="54">
        <f>IF('Fixed data'!$G$19=FALSE,X64+X76,X64)</f>
        <v>-9.8359118284814667E-3</v>
      </c>
      <c r="Y77" s="54">
        <f>IF('Fixed data'!$G$19=FALSE,Y64+Y76,Y64)</f>
        <v>-9.6485611269865809E-3</v>
      </c>
      <c r="Z77" s="54">
        <f>IF('Fixed data'!$G$19=FALSE,Z64+Z76,Z64)</f>
        <v>-9.4612104254916951E-3</v>
      </c>
      <c r="AA77" s="54">
        <f>IF('Fixed data'!$G$19=FALSE,AA64+AA76,AA64)</f>
        <v>-9.273859723996811E-3</v>
      </c>
      <c r="AB77" s="54">
        <f>IF('Fixed data'!$G$19=FALSE,AB64+AB76,AB64)</f>
        <v>-9.086509022501927E-3</v>
      </c>
      <c r="AC77" s="54">
        <f>IF('Fixed data'!$G$19=FALSE,AC64+AC76,AC64)</f>
        <v>-8.8991583210070412E-3</v>
      </c>
      <c r="AD77" s="54">
        <f>IF('Fixed data'!$G$19=FALSE,AD64+AD76,AD64)</f>
        <v>-8.7118076195121553E-3</v>
      </c>
      <c r="AE77" s="54">
        <f>IF('Fixed data'!$G$19=FALSE,AE64+AE76,AE64)</f>
        <v>-8.5244569180172713E-3</v>
      </c>
      <c r="AF77" s="54">
        <f>IF('Fixed data'!$G$19=FALSE,AF64+AF76,AF64)</f>
        <v>-8.3371062165223872E-3</v>
      </c>
      <c r="AG77" s="54">
        <f>IF('Fixed data'!$G$19=FALSE,AG64+AG76,AG64)</f>
        <v>-8.1497555150275014E-3</v>
      </c>
      <c r="AH77" s="54">
        <f>IF('Fixed data'!$G$19=FALSE,AH64+AH76,AH64)</f>
        <v>-7.9624048135326156E-3</v>
      </c>
      <c r="AI77" s="54">
        <f>IF('Fixed data'!$G$19=FALSE,AI64+AI76,AI64)</f>
        <v>-7.7750541120377315E-3</v>
      </c>
      <c r="AJ77" s="54">
        <f>IF('Fixed data'!$G$19=FALSE,AJ64+AJ76,AJ64)</f>
        <v>-7.5877034105428466E-3</v>
      </c>
      <c r="AK77" s="54">
        <f>IF('Fixed data'!$G$19=FALSE,AK64+AK76,AK64)</f>
        <v>-7.4003527090479616E-3</v>
      </c>
      <c r="AL77" s="54">
        <f>IF('Fixed data'!$G$19=FALSE,AL64+AL76,AL64)</f>
        <v>-7.2130020075530767E-3</v>
      </c>
      <c r="AM77" s="54">
        <f>IF('Fixed data'!$G$19=FALSE,AM64+AM76,AM64)</f>
        <v>-7.0256513060581918E-3</v>
      </c>
      <c r="AN77" s="54">
        <f>IF('Fixed data'!$G$19=FALSE,AN64+AN76,AN64)</f>
        <v>-6.8383006045633068E-3</v>
      </c>
      <c r="AO77" s="54">
        <f>IF('Fixed data'!$G$19=FALSE,AO64+AO76,AO64)</f>
        <v>-6.6509499030684219E-3</v>
      </c>
      <c r="AP77" s="54">
        <f>IF('Fixed data'!$G$19=FALSE,AP64+AP76,AP64)</f>
        <v>-6.4635992015735369E-3</v>
      </c>
      <c r="AQ77" s="54">
        <f>IF('Fixed data'!$G$19=FALSE,AQ64+AQ76,AQ64)</f>
        <v>-6.276248500078652E-3</v>
      </c>
      <c r="AR77" s="54">
        <f>IF('Fixed data'!$G$19=FALSE,AR64+AR76,AR64)</f>
        <v>-6.0888977985837671E-3</v>
      </c>
      <c r="AS77" s="54">
        <f>IF('Fixed data'!$G$19=FALSE,AS64+AS76,AS64)</f>
        <v>-5.9015470970888821E-3</v>
      </c>
      <c r="AT77" s="54">
        <f>IF('Fixed data'!$G$19=FALSE,AT64+AT76,AT64)</f>
        <v>-5.7141963955939963E-3</v>
      </c>
      <c r="AU77" s="54">
        <f>IF('Fixed data'!$G$19=FALSE,AU64+AU76,AU64)</f>
        <v>-5.5268456940991122E-3</v>
      </c>
      <c r="AV77" s="54">
        <f>IF('Fixed data'!$G$19=FALSE,AV64+AV76,AV64)</f>
        <v>-5.3394949926042264E-3</v>
      </c>
      <c r="AW77" s="54">
        <f>IF('Fixed data'!$G$19=FALSE,AW64+AW76,AW64)</f>
        <v>-5.1521442911093415E-3</v>
      </c>
      <c r="AX77" s="54">
        <f>IF('Fixed data'!$G$19=FALSE,AX64+AX76,AX64)</f>
        <v>-4.9647935896144565E-3</v>
      </c>
      <c r="AY77" s="54">
        <f>IF('Fixed data'!$G$19=FALSE,AY64+AY76,AY64)</f>
        <v>-4.7774428881195716E-3</v>
      </c>
      <c r="AZ77" s="54">
        <f>IF('Fixed data'!$G$19=FALSE,AZ64+AZ76,AZ64)</f>
        <v>-3.0531133177191805E-18</v>
      </c>
      <c r="BA77" s="54">
        <f>IF('Fixed data'!$G$19=FALSE,BA64+BA76,BA64)</f>
        <v>-3.0531133177191805E-18</v>
      </c>
      <c r="BB77" s="54">
        <f>IF('Fixed data'!$G$19=FALSE,BB64+BB76,BB64)</f>
        <v>-3.0531133177191805E-18</v>
      </c>
      <c r="BC77" s="54">
        <f>IF('Fixed data'!$G$19=FALSE,BC64+BC76,BC64)</f>
        <v>-3.0531133177191805E-18</v>
      </c>
      <c r="BD77" s="54">
        <f>IF('Fixed data'!$G$19=FALSE,BD64+BD76,BD64)</f>
        <v>-3.0531133177191805E-18</v>
      </c>
    </row>
    <row r="78" spans="1:56" ht="15.75" outlineLevel="1" x14ac:dyDescent="0.3">
      <c r="A78" s="74"/>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4"/>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4"/>
      <c r="B80" s="11" t="s">
        <v>17</v>
      </c>
      <c r="C80" s="14"/>
      <c r="D80" s="9" t="s">
        <v>39</v>
      </c>
      <c r="E80" s="55">
        <f>IF('Fixed data'!$G$19=TRUE,(E77-SUM(E70:E71))*E78+SUM(E70:E71)*E79,E77*E78)</f>
        <v>0</v>
      </c>
      <c r="F80" s="55">
        <f t="shared" ref="F80:BD80" si="10">F77*F78</f>
        <v>-8.8258949604515732E-2</v>
      </c>
      <c r="G80" s="55">
        <f t="shared" si="10"/>
        <v>-1.1744082103749356E-2</v>
      </c>
      <c r="H80" s="55">
        <f t="shared" si="10"/>
        <v>-1.1183673918004112E-2</v>
      </c>
      <c r="I80" s="55">
        <f t="shared" si="10"/>
        <v>-1.0647737782929973E-2</v>
      </c>
      <c r="J80" s="55">
        <f t="shared" si="10"/>
        <v>-1.0135259439110297E-2</v>
      </c>
      <c r="K80" s="55">
        <f t="shared" si="10"/>
        <v>-9.6452652393552649E-3</v>
      </c>
      <c r="L80" s="55">
        <f t="shared" si="10"/>
        <v>-9.1768205618381789E-3</v>
      </c>
      <c r="M80" s="55">
        <f t="shared" si="10"/>
        <v>-8.7290282841137618E-3</v>
      </c>
      <c r="N80" s="55">
        <f t="shared" si="10"/>
        <v>-8.3010273157154701E-3</v>
      </c>
      <c r="O80" s="55">
        <f t="shared" si="10"/>
        <v>-7.8919911871150016E-3</v>
      </c>
      <c r="P80" s="55">
        <f t="shared" si="10"/>
        <v>-7.5011266929100586E-3</v>
      </c>
      <c r="Q80" s="55">
        <f t="shared" si="10"/>
        <v>-7.1276725871864677E-3</v>
      </c>
      <c r="R80" s="55">
        <f t="shared" si="10"/>
        <v>-6.7708983290773869E-3</v>
      </c>
      <c r="S80" s="55">
        <f t="shared" si="10"/>
        <v>-6.4301028766167046E-3</v>
      </c>
      <c r="T80" s="55">
        <f t="shared" si="10"/>
        <v>-6.1046135270547168E-3</v>
      </c>
      <c r="U80" s="55">
        <f t="shared" si="10"/>
        <v>-5.7937848018731449E-3</v>
      </c>
      <c r="V80" s="55">
        <f t="shared" si="10"/>
        <v>-5.4969973748023914E-3</v>
      </c>
      <c r="W80" s="55">
        <f t="shared" si="10"/>
        <v>-5.2136570412077837E-3</v>
      </c>
      <c r="X80" s="55">
        <f t="shared" si="10"/>
        <v>-4.9431937272727189E-3</v>
      </c>
      <c r="Y80" s="55">
        <f t="shared" si="10"/>
        <v>-4.6850605374657477E-3</v>
      </c>
      <c r="Z80" s="55">
        <f t="shared" si="10"/>
        <v>-4.438732838835331E-3</v>
      </c>
      <c r="AA80" s="55">
        <f t="shared" si="10"/>
        <v>-4.203707380730835E-3</v>
      </c>
      <c r="AB80" s="55">
        <f t="shared" si="10"/>
        <v>-3.9795014486008994E-3</v>
      </c>
      <c r="AC80" s="55">
        <f t="shared" si="10"/>
        <v>-3.7656520505710985E-3</v>
      </c>
      <c r="AD80" s="55">
        <f t="shared" si="10"/>
        <v>-3.5617151355516108E-3</v>
      </c>
      <c r="AE80" s="55">
        <f t="shared" si="10"/>
        <v>-3.3672648416726049E-3</v>
      </c>
      <c r="AF80" s="55">
        <f t="shared" si="10"/>
        <v>-3.1818927738903424E-3</v>
      </c>
      <c r="AG80" s="55">
        <f t="shared" si="10"/>
        <v>-3.0052073096505437E-3</v>
      </c>
      <c r="AH80" s="55">
        <f t="shared" si="10"/>
        <v>-2.8368329315375221E-3</v>
      </c>
      <c r="AI80" s="55">
        <f t="shared" si="10"/>
        <v>-3.1099216977468458E-3</v>
      </c>
      <c r="AJ80" s="55">
        <f t="shared" si="10"/>
        <v>-2.9465862383611483E-3</v>
      </c>
      <c r="AK80" s="55">
        <f t="shared" si="10"/>
        <v>-2.7901272064069366E-3</v>
      </c>
      <c r="AL80" s="55">
        <f t="shared" si="10"/>
        <v>-2.6402825966982202E-3</v>
      </c>
      <c r="AM80" s="55">
        <f t="shared" si="10"/>
        <v>-2.4967998329638945E-3</v>
      </c>
      <c r="AN80" s="55">
        <f t="shared" si="10"/>
        <v>-2.3594354408590849E-3</v>
      </c>
      <c r="AO80" s="55">
        <f t="shared" si="10"/>
        <v>-2.2279547320254696E-3</v>
      </c>
      <c r="AP80" s="55">
        <f t="shared" si="10"/>
        <v>-2.1021314988343693E-3</v>
      </c>
      <c r="AQ80" s="55">
        <f t="shared" si="10"/>
        <v>-1.9817477194583187E-3</v>
      </c>
      <c r="AR80" s="55">
        <f t="shared" si="10"/>
        <v>-1.866593272928427E-3</v>
      </c>
      <c r="AS80" s="55">
        <f t="shared" si="10"/>
        <v>-1.7564656638460179E-3</v>
      </c>
      <c r="AT80" s="55">
        <f t="shared" si="10"/>
        <v>-1.6511697564279097E-3</v>
      </c>
      <c r="AU80" s="55">
        <f t="shared" si="10"/>
        <v>-1.5505175175751504E-3</v>
      </c>
      <c r="AV80" s="55">
        <f t="shared" si="10"/>
        <v>-1.4543277686651897E-3</v>
      </c>
      <c r="AW80" s="55">
        <f t="shared" si="10"/>
        <v>-1.3624259457773026E-3</v>
      </c>
      <c r="AX80" s="55">
        <f t="shared" si="10"/>
        <v>-1.2746438680705566E-3</v>
      </c>
      <c r="AY80" s="55">
        <f t="shared" si="10"/>
        <v>-1.1908195140428355E-3</v>
      </c>
      <c r="AZ80" s="55">
        <f t="shared" si="10"/>
        <v>-7.3884976204931217E-19</v>
      </c>
      <c r="BA80" s="55">
        <f t="shared" si="10"/>
        <v>-7.1732986606729346E-19</v>
      </c>
      <c r="BB80" s="55">
        <f t="shared" si="10"/>
        <v>-6.9643676317212955E-19</v>
      </c>
      <c r="BC80" s="55">
        <f t="shared" si="10"/>
        <v>-6.7615219725449471E-19</v>
      </c>
      <c r="BD80" s="55">
        <f t="shared" si="10"/>
        <v>-6.564584439364027E-19</v>
      </c>
    </row>
    <row r="81" spans="1:56" x14ac:dyDescent="0.3">
      <c r="A81" s="74"/>
      <c r="B81" s="15" t="s">
        <v>18</v>
      </c>
      <c r="C81" s="15"/>
      <c r="D81" s="14" t="s">
        <v>39</v>
      </c>
      <c r="E81" s="56">
        <f>+E80</f>
        <v>0</v>
      </c>
      <c r="F81" s="56">
        <f t="shared" ref="F81:BD81" si="11">+E81+F80</f>
        <v>-8.8258949604515732E-2</v>
      </c>
      <c r="G81" s="56">
        <f t="shared" si="11"/>
        <v>-0.10000303170826509</v>
      </c>
      <c r="H81" s="56">
        <f t="shared" si="11"/>
        <v>-0.1111867056262692</v>
      </c>
      <c r="I81" s="56">
        <f t="shared" si="11"/>
        <v>-0.12183444340919918</v>
      </c>
      <c r="J81" s="56">
        <f t="shared" si="11"/>
        <v>-0.13196970284830947</v>
      </c>
      <c r="K81" s="56">
        <f t="shared" si="11"/>
        <v>-0.14161496808766474</v>
      </c>
      <c r="L81" s="56">
        <f t="shared" si="11"/>
        <v>-0.15079178864950293</v>
      </c>
      <c r="M81" s="56">
        <f t="shared" si="11"/>
        <v>-0.15952081693361669</v>
      </c>
      <c r="N81" s="56">
        <f t="shared" si="11"/>
        <v>-0.16782184424933216</v>
      </c>
      <c r="O81" s="56">
        <f t="shared" si="11"/>
        <v>-0.17571383543644717</v>
      </c>
      <c r="P81" s="56">
        <f t="shared" si="11"/>
        <v>-0.18321496212935723</v>
      </c>
      <c r="Q81" s="56">
        <f t="shared" si="11"/>
        <v>-0.1903426347165437</v>
      </c>
      <c r="R81" s="56">
        <f t="shared" si="11"/>
        <v>-0.19711353304562107</v>
      </c>
      <c r="S81" s="56">
        <f t="shared" si="11"/>
        <v>-0.20354363592223779</v>
      </c>
      <c r="T81" s="56">
        <f t="shared" si="11"/>
        <v>-0.2096482494492925</v>
      </c>
      <c r="U81" s="56">
        <f t="shared" si="11"/>
        <v>-0.21544203425116565</v>
      </c>
      <c r="V81" s="56">
        <f t="shared" si="11"/>
        <v>-0.22093903162596804</v>
      </c>
      <c r="W81" s="56">
        <f t="shared" si="11"/>
        <v>-0.22615268866717581</v>
      </c>
      <c r="X81" s="56">
        <f t="shared" si="11"/>
        <v>-0.23109588239444853</v>
      </c>
      <c r="Y81" s="56">
        <f t="shared" si="11"/>
        <v>-0.23578094293191429</v>
      </c>
      <c r="Z81" s="56">
        <f t="shared" si="11"/>
        <v>-0.24021967577074962</v>
      </c>
      <c r="AA81" s="56">
        <f t="shared" si="11"/>
        <v>-0.24442338315148046</v>
      </c>
      <c r="AB81" s="56">
        <f t="shared" si="11"/>
        <v>-0.24840288460008136</v>
      </c>
      <c r="AC81" s="56">
        <f t="shared" si="11"/>
        <v>-0.25216853665065248</v>
      </c>
      <c r="AD81" s="56">
        <f t="shared" si="11"/>
        <v>-0.25573025178620407</v>
      </c>
      <c r="AE81" s="56">
        <f t="shared" si="11"/>
        <v>-0.25909751662787667</v>
      </c>
      <c r="AF81" s="56">
        <f t="shared" si="11"/>
        <v>-0.26227940940176703</v>
      </c>
      <c r="AG81" s="56">
        <f t="shared" si="11"/>
        <v>-0.26528461671141756</v>
      </c>
      <c r="AH81" s="56">
        <f t="shared" si="11"/>
        <v>-0.26812144964295509</v>
      </c>
      <c r="AI81" s="56">
        <f t="shared" si="11"/>
        <v>-0.27123137134070191</v>
      </c>
      <c r="AJ81" s="56">
        <f t="shared" si="11"/>
        <v>-0.27417795757906305</v>
      </c>
      <c r="AK81" s="56">
        <f t="shared" si="11"/>
        <v>-0.27696808478546997</v>
      </c>
      <c r="AL81" s="56">
        <f t="shared" si="11"/>
        <v>-0.27960836738216821</v>
      </c>
      <c r="AM81" s="56">
        <f t="shared" si="11"/>
        <v>-0.28210516721513212</v>
      </c>
      <c r="AN81" s="56">
        <f t="shared" si="11"/>
        <v>-0.28446460265599122</v>
      </c>
      <c r="AO81" s="56">
        <f t="shared" si="11"/>
        <v>-0.28669255738801669</v>
      </c>
      <c r="AP81" s="56">
        <f t="shared" si="11"/>
        <v>-0.28879468888685106</v>
      </c>
      <c r="AQ81" s="56">
        <f t="shared" si="11"/>
        <v>-0.29077643660630936</v>
      </c>
      <c r="AR81" s="56">
        <f t="shared" si="11"/>
        <v>-0.29264302987923779</v>
      </c>
      <c r="AS81" s="56">
        <f t="shared" si="11"/>
        <v>-0.29439949554308381</v>
      </c>
      <c r="AT81" s="56">
        <f t="shared" si="11"/>
        <v>-0.29605066529951174</v>
      </c>
      <c r="AU81" s="56">
        <f t="shared" si="11"/>
        <v>-0.29760118281708686</v>
      </c>
      <c r="AV81" s="56">
        <f t="shared" si="11"/>
        <v>-0.29905551058575203</v>
      </c>
      <c r="AW81" s="56">
        <f t="shared" si="11"/>
        <v>-0.30041793653152932</v>
      </c>
      <c r="AX81" s="56">
        <f t="shared" si="11"/>
        <v>-0.3016925803995999</v>
      </c>
      <c r="AY81" s="56">
        <f t="shared" si="11"/>
        <v>-0.30288339991364271</v>
      </c>
      <c r="AZ81" s="56">
        <f t="shared" si="11"/>
        <v>-0.30288339991364271</v>
      </c>
      <c r="BA81" s="56">
        <f t="shared" si="11"/>
        <v>-0.30288339991364271</v>
      </c>
      <c r="BB81" s="56">
        <f t="shared" si="11"/>
        <v>-0.30288339991364271</v>
      </c>
      <c r="BC81" s="56">
        <f t="shared" si="11"/>
        <v>-0.30288339991364271</v>
      </c>
      <c r="BD81" s="56">
        <f t="shared" si="11"/>
        <v>-0.30288339991364271</v>
      </c>
    </row>
    <row r="82" spans="1:56" x14ac:dyDescent="0.3">
      <c r="A82" s="74"/>
      <c r="B82" s="14"/>
    </row>
    <row r="83" spans="1:56" x14ac:dyDescent="0.3">
      <c r="A83" s="74"/>
    </row>
    <row r="84" spans="1:56" x14ac:dyDescent="0.3">
      <c r="A84" s="114"/>
      <c r="B84" s="121" t="s">
        <v>214</v>
      </c>
      <c r="C84" s="115"/>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16"/>
      <c r="AU84" s="116"/>
      <c r="AV84" s="116"/>
      <c r="AW84" s="116"/>
      <c r="AX84" s="116"/>
      <c r="AY84" s="116"/>
      <c r="AZ84" s="116"/>
      <c r="BA84" s="116"/>
      <c r="BB84" s="116"/>
      <c r="BC84" s="116"/>
      <c r="BD84" s="116"/>
    </row>
    <row r="85" spans="1:56" x14ac:dyDescent="0.3">
      <c r="A85" s="117"/>
      <c r="B85" s="118" t="s">
        <v>315</v>
      </c>
      <c r="C85" s="119"/>
      <c r="D85" s="120"/>
      <c r="E85" s="120"/>
      <c r="F85" s="120"/>
      <c r="G85" s="120"/>
      <c r="H85" s="120"/>
      <c r="I85" s="120"/>
      <c r="J85" s="120"/>
      <c r="K85" s="120"/>
      <c r="L85" s="120"/>
      <c r="M85" s="120"/>
      <c r="N85" s="120"/>
      <c r="O85" s="120"/>
      <c r="P85" s="120"/>
      <c r="Q85" s="120"/>
      <c r="R85" s="120"/>
      <c r="S85" s="120"/>
      <c r="T85" s="120"/>
      <c r="U85" s="120"/>
      <c r="V85" s="120"/>
      <c r="W85" s="120"/>
      <c r="X85" s="120"/>
      <c r="Y85" s="120"/>
      <c r="Z85" s="120"/>
      <c r="AA85" s="120"/>
      <c r="AB85" s="120"/>
      <c r="AC85" s="120"/>
      <c r="AD85" s="120"/>
      <c r="AE85" s="120"/>
      <c r="AF85" s="120"/>
      <c r="AG85" s="120"/>
      <c r="AH85" s="120"/>
      <c r="AI85" s="120"/>
      <c r="AJ85" s="120"/>
      <c r="AK85" s="120"/>
      <c r="AL85" s="120"/>
      <c r="AM85" s="120"/>
      <c r="AN85" s="120"/>
      <c r="AO85" s="120"/>
      <c r="AP85" s="120"/>
      <c r="AQ85" s="120"/>
      <c r="AR85" s="120"/>
      <c r="AS85" s="120"/>
      <c r="AT85" s="120"/>
      <c r="AU85" s="120"/>
      <c r="AV85" s="120"/>
      <c r="AW85" s="120"/>
      <c r="AX85" s="120"/>
      <c r="AY85" s="120"/>
      <c r="AZ85" s="120"/>
      <c r="BA85" s="120"/>
      <c r="BB85" s="120"/>
      <c r="BC85" s="120"/>
      <c r="BD85" s="120"/>
    </row>
    <row r="86" spans="1:56" ht="12.75" customHeight="1" x14ac:dyDescent="0.3">
      <c r="A86" s="200"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200"/>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200"/>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200"/>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200"/>
      <c r="B90" s="4" t="s">
        <v>325</v>
      </c>
      <c r="D90" s="4" t="s">
        <v>87</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200"/>
      <c r="B91" s="4" t="s">
        <v>326</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200"/>
      <c r="B92" s="4" t="s">
        <v>327</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200"/>
      <c r="B93" s="4" t="s">
        <v>213</v>
      </c>
      <c r="D93" s="4" t="s">
        <v>88</v>
      </c>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row>
    <row r="94" spans="1:56" x14ac:dyDescent="0.3">
      <c r="C94" s="37"/>
    </row>
    <row r="95" spans="1:56" ht="16.5" x14ac:dyDescent="0.3">
      <c r="A95" s="85"/>
      <c r="C95" s="37"/>
    </row>
    <row r="96" spans="1:56" ht="16.5" x14ac:dyDescent="0.3">
      <c r="A96" s="85">
        <v>1</v>
      </c>
      <c r="B96" s="4" t="s">
        <v>328</v>
      </c>
    </row>
    <row r="97" spans="1:3" x14ac:dyDescent="0.3">
      <c r="B97" s="69" t="s">
        <v>152</v>
      </c>
    </row>
    <row r="98" spans="1:3" x14ac:dyDescent="0.3">
      <c r="B98" s="4" t="s">
        <v>312</v>
      </c>
    </row>
    <row r="99" spans="1:3" x14ac:dyDescent="0.3">
      <c r="B99" s="4" t="s">
        <v>329</v>
      </c>
    </row>
    <row r="100" spans="1:3" ht="16.5" x14ac:dyDescent="0.3">
      <c r="A100" s="85">
        <v>2</v>
      </c>
      <c r="B100" s="69" t="s">
        <v>151</v>
      </c>
    </row>
    <row r="105" spans="1:3" x14ac:dyDescent="0.3">
      <c r="C105" s="37"/>
    </row>
    <row r="170" spans="2:2" x14ac:dyDescent="0.3">
      <c r="B170" s="4" t="s">
        <v>195</v>
      </c>
    </row>
    <row r="171" spans="2:2" x14ac:dyDescent="0.3">
      <c r="B171" s="4" t="s">
        <v>194</v>
      </c>
    </row>
    <row r="172" spans="2:2" x14ac:dyDescent="0.3">
      <c r="B172" s="4" t="s">
        <v>313</v>
      </c>
    </row>
    <row r="173" spans="2:2" x14ac:dyDescent="0.3">
      <c r="B173" s="4" t="s">
        <v>155</v>
      </c>
    </row>
    <row r="174" spans="2:2" x14ac:dyDescent="0.3">
      <c r="B174" s="4" t="s">
        <v>156</v>
      </c>
    </row>
    <row r="175" spans="2:2" x14ac:dyDescent="0.3">
      <c r="B175" s="4" t="s">
        <v>157</v>
      </c>
    </row>
    <row r="176" spans="2:2" x14ac:dyDescent="0.3">
      <c r="B176" s="4" t="s">
        <v>158</v>
      </c>
    </row>
    <row r="177" spans="2:2" x14ac:dyDescent="0.3">
      <c r="B177" s="4" t="s">
        <v>159</v>
      </c>
    </row>
    <row r="178" spans="2:2" x14ac:dyDescent="0.3">
      <c r="B178" s="4" t="s">
        <v>160</v>
      </c>
    </row>
    <row r="179" spans="2:2" x14ac:dyDescent="0.3">
      <c r="B179" s="4" t="s">
        <v>161</v>
      </c>
    </row>
    <row r="180" spans="2:2" x14ac:dyDescent="0.3">
      <c r="B180" s="4" t="s">
        <v>162</v>
      </c>
    </row>
    <row r="181" spans="2:2" x14ac:dyDescent="0.3">
      <c r="B181" s="4" t="s">
        <v>163</v>
      </c>
    </row>
    <row r="182" spans="2:2" x14ac:dyDescent="0.3">
      <c r="B182" s="4" t="s">
        <v>196</v>
      </c>
    </row>
    <row r="183" spans="2:2" x14ac:dyDescent="0.3">
      <c r="B183" s="4" t="s">
        <v>164</v>
      </c>
    </row>
    <row r="184" spans="2:2" x14ac:dyDescent="0.3">
      <c r="B184" s="4" t="s">
        <v>165</v>
      </c>
    </row>
    <row r="185" spans="2:2" x14ac:dyDescent="0.3">
      <c r="B185" s="4" t="s">
        <v>166</v>
      </c>
    </row>
    <row r="186" spans="2:2" x14ac:dyDescent="0.3">
      <c r="B186" s="4" t="s">
        <v>167</v>
      </c>
    </row>
    <row r="187" spans="2:2" x14ac:dyDescent="0.3">
      <c r="B187" s="4" t="s">
        <v>168</v>
      </c>
    </row>
    <row r="188" spans="2:2" x14ac:dyDescent="0.3">
      <c r="B188" s="4" t="s">
        <v>169</v>
      </c>
    </row>
    <row r="189" spans="2:2" x14ac:dyDescent="0.3">
      <c r="B189" s="4" t="s">
        <v>170</v>
      </c>
    </row>
    <row r="190" spans="2:2" x14ac:dyDescent="0.3">
      <c r="B190" s="4" t="s">
        <v>171</v>
      </c>
    </row>
    <row r="191" spans="2:2" x14ac:dyDescent="0.3">
      <c r="B191" s="4" t="s">
        <v>172</v>
      </c>
    </row>
    <row r="192" spans="2:2" x14ac:dyDescent="0.3">
      <c r="B192" s="4" t="s">
        <v>197</v>
      </c>
    </row>
    <row r="193" spans="2:2" x14ac:dyDescent="0.3">
      <c r="B193" s="4" t="s">
        <v>198</v>
      </c>
    </row>
    <row r="194" spans="2:2" x14ac:dyDescent="0.3">
      <c r="B194" s="4" t="s">
        <v>173</v>
      </c>
    </row>
    <row r="195" spans="2:2" x14ac:dyDescent="0.3">
      <c r="B195" s="4" t="s">
        <v>174</v>
      </c>
    </row>
    <row r="196" spans="2:2" x14ac:dyDescent="0.3">
      <c r="B196" s="4" t="s">
        <v>175</v>
      </c>
    </row>
    <row r="197" spans="2:2" x14ac:dyDescent="0.3">
      <c r="B197" s="4" t="s">
        <v>176</v>
      </c>
    </row>
    <row r="198" spans="2:2" x14ac:dyDescent="0.3">
      <c r="B198" s="4" t="s">
        <v>177</v>
      </c>
    </row>
    <row r="199" spans="2:2" x14ac:dyDescent="0.3">
      <c r="B199" s="4" t="s">
        <v>178</v>
      </c>
    </row>
    <row r="200" spans="2:2" x14ac:dyDescent="0.3">
      <c r="B200" s="4" t="s">
        <v>179</v>
      </c>
    </row>
    <row r="201" spans="2:2" x14ac:dyDescent="0.3">
      <c r="B201" s="4" t="s">
        <v>180</v>
      </c>
    </row>
    <row r="202" spans="2:2" x14ac:dyDescent="0.3">
      <c r="B202" s="4" t="s">
        <v>181</v>
      </c>
    </row>
    <row r="203" spans="2:2" x14ac:dyDescent="0.3">
      <c r="B203" s="4" t="s">
        <v>182</v>
      </c>
    </row>
    <row r="204" spans="2:2" x14ac:dyDescent="0.3">
      <c r="B204" s="4" t="s">
        <v>183</v>
      </c>
    </row>
    <row r="205" spans="2:2" x14ac:dyDescent="0.3">
      <c r="B205" s="4" t="s">
        <v>184</v>
      </c>
    </row>
    <row r="206" spans="2:2" x14ac:dyDescent="0.3">
      <c r="B206" s="4" t="s">
        <v>185</v>
      </c>
    </row>
    <row r="207" spans="2:2" x14ac:dyDescent="0.3">
      <c r="B207" s="4" t="s">
        <v>186</v>
      </c>
    </row>
    <row r="208" spans="2:2" x14ac:dyDescent="0.3">
      <c r="B208" s="4" t="s">
        <v>187</v>
      </c>
    </row>
    <row r="209" spans="2:2" x14ac:dyDescent="0.3">
      <c r="B209" s="4" t="s">
        <v>188</v>
      </c>
    </row>
    <row r="210" spans="2:2" x14ac:dyDescent="0.3">
      <c r="B210" s="4" t="s">
        <v>189</v>
      </c>
    </row>
    <row r="211" spans="2:2" x14ac:dyDescent="0.3">
      <c r="B211" s="4" t="s">
        <v>190</v>
      </c>
    </row>
    <row r="212" spans="2:2" x14ac:dyDescent="0.3">
      <c r="B212" s="4" t="s">
        <v>191</v>
      </c>
    </row>
    <row r="213" spans="2:2" x14ac:dyDescent="0.3">
      <c r="B213" s="4" t="s">
        <v>192</v>
      </c>
    </row>
    <row r="214" spans="2:2" x14ac:dyDescent="0.3">
      <c r="B214" s="4" t="s">
        <v>193</v>
      </c>
    </row>
  </sheetData>
  <mergeCells count="4">
    <mergeCell ref="A13:A18"/>
    <mergeCell ref="A19:A25"/>
    <mergeCell ref="A65:A76"/>
    <mergeCell ref="A86:A93"/>
  </mergeCells>
  <dataValidations count="2">
    <dataValidation type="list" allowBlank="1" showInputMessage="1" showErrorMessage="1" sqref="B14:B24" xr:uid="{00000000-0002-0000-0500-000000000000}">
      <formula1>$B$170:$B$216</formula1>
    </dataValidation>
    <dataValidation type="list" allowBlank="1" showInputMessage="1" showErrorMessage="1" sqref="B13" xr:uid="{00000000-0002-0000-0500-000001000000}">
      <formula1>$B$170:$B$214</formula1>
    </dataValidation>
  </dataValidations>
  <hyperlinks>
    <hyperlink ref="B97" r:id="rId1" xr:uid="{00000000-0004-0000-0500-000000000000}"/>
    <hyperlink ref="B100" r:id="rId2" xr:uid="{00000000-0004-0000-05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E214"/>
  <sheetViews>
    <sheetView view="pageBreakPreview" zoomScale="85" zoomScaleNormal="80" zoomScaleSheetLayoutView="85" workbookViewId="0">
      <pane xSplit="2" ySplit="12" topLeftCell="C60" activePane="bottomRight" state="frozen"/>
      <selection activeCell="B5" sqref="B5:F5"/>
      <selection pane="topRight" activeCell="B5" sqref="B5:F5"/>
      <selection pane="bottomLeft" activeCell="B5" sqref="B5:F5"/>
      <selection pane="bottomRight" activeCell="I18" sqref="I18"/>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341</v>
      </c>
      <c r="C1" s="3" t="s">
        <v>340</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79"/>
      <c r="AR3" s="79"/>
      <c r="AS3" s="79"/>
      <c r="AT3" s="79"/>
      <c r="AU3" s="79"/>
      <c r="AV3" s="79"/>
      <c r="AW3" s="79"/>
      <c r="AX3" s="22"/>
      <c r="AY3" s="22"/>
      <c r="AZ3" s="22"/>
      <c r="BA3" s="22"/>
      <c r="BB3" s="22"/>
      <c r="BC3" s="22"/>
      <c r="BD3" s="22"/>
    </row>
    <row r="4" spans="1:56" x14ac:dyDescent="0.3">
      <c r="B4" s="48">
        <v>16</v>
      </c>
      <c r="C4" s="45">
        <f>INDEX($E$81:$BD$81,1,$C$9+$B4-1)</f>
        <v>0.36810728181442381</v>
      </c>
      <c r="D4" s="9"/>
      <c r="E4" s="9"/>
      <c r="F4" s="86"/>
      <c r="G4" s="9"/>
      <c r="I4" s="41"/>
      <c r="U4" s="17"/>
      <c r="AQ4" s="22"/>
      <c r="AR4" s="22"/>
      <c r="AS4" s="22"/>
      <c r="AT4" s="22"/>
      <c r="AU4" s="22"/>
      <c r="AV4" s="22"/>
      <c r="AW4" s="22"/>
      <c r="AX4" s="22"/>
      <c r="AY4" s="22"/>
      <c r="AZ4" s="22"/>
      <c r="BA4" s="22"/>
      <c r="BB4" s="22"/>
      <c r="BC4" s="22"/>
      <c r="BD4" s="22"/>
    </row>
    <row r="5" spans="1:56" x14ac:dyDescent="0.3">
      <c r="B5" s="48">
        <v>24</v>
      </c>
      <c r="C5" s="45">
        <f>INDEX($E$81:$BD$81,1,$C$9+$B5-1)</f>
        <v>0.57234203511945436</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0.74525906130054376</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0.86586954620951428</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1" t="s">
        <v>80</v>
      </c>
      <c r="C9" s="134">
        <f>IF(E18&lt;0,1,IF(F18&lt;0,2,IF(G18&lt;0,3,IF(H18&lt;0,4,IF(I18&lt;0,5,IF(J18&lt;0,6,IF(K18&lt;0,7,8)))))))</f>
        <v>2</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92" t="s">
        <v>11</v>
      </c>
      <c r="B13" s="61" t="s">
        <v>158</v>
      </c>
      <c r="C13" s="60" t="s">
        <v>389</v>
      </c>
      <c r="D13" s="61" t="s">
        <v>39</v>
      </c>
      <c r="E13" s="62">
        <v>0</v>
      </c>
      <c r="F13" s="62">
        <f>-'Workings template'!C31/1000000</f>
        <v>-0.21568598199636108</v>
      </c>
      <c r="G13" s="62">
        <f>-'Workings template'!D31/1000000</f>
        <v>-0.25816881798304198</v>
      </c>
      <c r="H13" s="62">
        <f>-'Workings template'!E31/1000000</f>
        <v>-9.7284040633139973E-2</v>
      </c>
      <c r="I13" s="62">
        <f>'Workings template'!F31/1000000</f>
        <v>0</v>
      </c>
      <c r="J13" s="62">
        <f>'Workings template'!G31/1000000</f>
        <v>0</v>
      </c>
      <c r="K13" s="62">
        <f>'Workings template'!H31/1000000</f>
        <v>0</v>
      </c>
      <c r="L13" s="62">
        <f>'Workings template'!I31/1000000</f>
        <v>0</v>
      </c>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93"/>
      <c r="B14" s="61" t="s">
        <v>156</v>
      </c>
      <c r="C14" s="60"/>
      <c r="D14" s="61" t="s">
        <v>39</v>
      </c>
      <c r="E14" s="62"/>
      <c r="F14" s="62"/>
      <c r="G14" s="62"/>
      <c r="H14" s="62"/>
      <c r="I14" s="62"/>
      <c r="J14" s="62"/>
      <c r="K14" s="62"/>
      <c r="L14" s="62"/>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2">
        <v>0</v>
      </c>
      <c r="AI14" s="62">
        <v>0</v>
      </c>
      <c r="AJ14" s="62">
        <v>0</v>
      </c>
      <c r="AK14" s="62">
        <v>0</v>
      </c>
      <c r="AL14" s="62">
        <v>0</v>
      </c>
      <c r="AM14" s="62">
        <v>0</v>
      </c>
      <c r="AN14" s="62">
        <v>0</v>
      </c>
      <c r="AO14" s="62">
        <v>0</v>
      </c>
      <c r="AP14" s="62">
        <v>0</v>
      </c>
      <c r="AQ14" s="62">
        <v>0</v>
      </c>
      <c r="AR14" s="62">
        <v>0</v>
      </c>
      <c r="AS14" s="62">
        <v>0</v>
      </c>
      <c r="AT14" s="62">
        <v>0</v>
      </c>
      <c r="AU14" s="62">
        <v>0</v>
      </c>
      <c r="AV14" s="62">
        <v>0</v>
      </c>
      <c r="AW14" s="62">
        <v>0</v>
      </c>
      <c r="AX14" s="61">
        <v>0</v>
      </c>
      <c r="AY14" s="61"/>
      <c r="AZ14" s="61"/>
      <c r="BA14" s="61"/>
      <c r="BB14" s="61"/>
      <c r="BC14" s="61"/>
      <c r="BD14" s="61"/>
    </row>
    <row r="15" spans="1:56" x14ac:dyDescent="0.3">
      <c r="A15" s="193"/>
      <c r="B15" s="61" t="s">
        <v>313</v>
      </c>
      <c r="C15" s="60"/>
      <c r="D15" s="61" t="s">
        <v>39</v>
      </c>
      <c r="E15" s="62"/>
      <c r="F15" s="62"/>
      <c r="G15" s="62"/>
      <c r="H15" s="62"/>
      <c r="I15" s="62"/>
      <c r="J15" s="62"/>
      <c r="K15" s="62"/>
      <c r="L15" s="62"/>
      <c r="M15" s="62">
        <v>0</v>
      </c>
      <c r="N15" s="62">
        <v>0</v>
      </c>
      <c r="O15" s="62">
        <v>0</v>
      </c>
      <c r="P15" s="62">
        <v>0</v>
      </c>
      <c r="Q15" s="62">
        <v>0</v>
      </c>
      <c r="R15" s="62">
        <v>0</v>
      </c>
      <c r="S15" s="62">
        <v>0</v>
      </c>
      <c r="T15" s="62">
        <v>0</v>
      </c>
      <c r="U15" s="62">
        <v>0</v>
      </c>
      <c r="V15" s="62">
        <v>0</v>
      </c>
      <c r="W15" s="62">
        <v>0</v>
      </c>
      <c r="X15" s="62">
        <v>0</v>
      </c>
      <c r="Y15" s="62">
        <v>0</v>
      </c>
      <c r="Z15" s="62">
        <v>0</v>
      </c>
      <c r="AA15" s="62">
        <v>0</v>
      </c>
      <c r="AB15" s="62">
        <v>0</v>
      </c>
      <c r="AC15" s="62">
        <v>0</v>
      </c>
      <c r="AD15" s="62">
        <v>0</v>
      </c>
      <c r="AE15" s="62">
        <v>0</v>
      </c>
      <c r="AF15" s="62">
        <v>0</v>
      </c>
      <c r="AG15" s="62">
        <v>0</v>
      </c>
      <c r="AH15" s="62">
        <v>0</v>
      </c>
      <c r="AI15" s="62">
        <v>0</v>
      </c>
      <c r="AJ15" s="62">
        <v>0</v>
      </c>
      <c r="AK15" s="62">
        <v>0</v>
      </c>
      <c r="AL15" s="62">
        <v>0</v>
      </c>
      <c r="AM15" s="62">
        <v>0</v>
      </c>
      <c r="AN15" s="62">
        <v>0</v>
      </c>
      <c r="AO15" s="62">
        <v>0</v>
      </c>
      <c r="AP15" s="62">
        <v>0</v>
      </c>
      <c r="AQ15" s="62">
        <v>0</v>
      </c>
      <c r="AR15" s="62">
        <v>0</v>
      </c>
      <c r="AS15" s="62">
        <v>0</v>
      </c>
      <c r="AT15" s="62">
        <v>0</v>
      </c>
      <c r="AU15" s="62">
        <v>0</v>
      </c>
      <c r="AV15" s="62">
        <v>0</v>
      </c>
      <c r="AW15" s="62">
        <v>0</v>
      </c>
      <c r="AX15" s="61">
        <v>0</v>
      </c>
      <c r="AY15" s="61"/>
      <c r="AZ15" s="61"/>
      <c r="BA15" s="61"/>
      <c r="BB15" s="61"/>
      <c r="BC15" s="61"/>
      <c r="BD15" s="61"/>
    </row>
    <row r="16" spans="1:56" x14ac:dyDescent="0.3">
      <c r="A16" s="193"/>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93"/>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94"/>
      <c r="B18" s="122" t="s">
        <v>194</v>
      </c>
      <c r="C18" s="127"/>
      <c r="D18" s="123" t="s">
        <v>39</v>
      </c>
      <c r="E18" s="59">
        <f>SUM(E13:E17)</f>
        <v>0</v>
      </c>
      <c r="F18" s="59">
        <f t="shared" ref="F18:AW18" si="0">SUM(F13:F17)</f>
        <v>-0.21568598199636108</v>
      </c>
      <c r="G18" s="59">
        <f t="shared" si="0"/>
        <v>-0.25816881798304198</v>
      </c>
      <c r="H18" s="59">
        <f t="shared" si="0"/>
        <v>-9.7284040633139973E-2</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95" t="s">
        <v>298</v>
      </c>
      <c r="B19" s="61" t="s">
        <v>158</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95"/>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95"/>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95"/>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95"/>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95"/>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96"/>
      <c r="B25" s="61" t="s">
        <v>314</v>
      </c>
      <c r="C25" s="8"/>
      <c r="D25" s="9" t="s">
        <v>39</v>
      </c>
      <c r="E25" s="67">
        <f>SUM(E19:E24)</f>
        <v>0</v>
      </c>
      <c r="F25" s="67">
        <f t="shared" ref="F25:BD25" si="1">SUM(F19:F24)</f>
        <v>0</v>
      </c>
      <c r="G25" s="67">
        <f t="shared" si="1"/>
        <v>0</v>
      </c>
      <c r="H25" s="67">
        <f t="shared" si="1"/>
        <v>0</v>
      </c>
      <c r="I25" s="67">
        <f t="shared" si="1"/>
        <v>0</v>
      </c>
      <c r="J25" s="67">
        <f t="shared" si="1"/>
        <v>0</v>
      </c>
      <c r="K25" s="67">
        <f t="shared" si="1"/>
        <v>0</v>
      </c>
      <c r="L25" s="67">
        <f t="shared" si="1"/>
        <v>0</v>
      </c>
      <c r="M25" s="67">
        <f t="shared" si="1"/>
        <v>0</v>
      </c>
      <c r="N25" s="67">
        <f t="shared" si="1"/>
        <v>0</v>
      </c>
      <c r="O25" s="67">
        <f t="shared" si="1"/>
        <v>0</v>
      </c>
      <c r="P25" s="67">
        <f t="shared" si="1"/>
        <v>0</v>
      </c>
      <c r="Q25" s="67">
        <f t="shared" si="1"/>
        <v>0</v>
      </c>
      <c r="R25" s="67">
        <f t="shared" si="1"/>
        <v>0</v>
      </c>
      <c r="S25" s="67">
        <f t="shared" si="1"/>
        <v>0</v>
      </c>
      <c r="T25" s="67">
        <f t="shared" si="1"/>
        <v>0</v>
      </c>
      <c r="U25" s="67">
        <f t="shared" si="1"/>
        <v>0</v>
      </c>
      <c r="V25" s="67">
        <f t="shared" si="1"/>
        <v>0</v>
      </c>
      <c r="W25" s="67">
        <f t="shared" si="1"/>
        <v>0</v>
      </c>
      <c r="X25" s="67">
        <f t="shared" si="1"/>
        <v>0</v>
      </c>
      <c r="Y25" s="67">
        <f t="shared" si="1"/>
        <v>0</v>
      </c>
      <c r="Z25" s="67">
        <f t="shared" si="1"/>
        <v>0</v>
      </c>
      <c r="AA25" s="67">
        <f t="shared" si="1"/>
        <v>0</v>
      </c>
      <c r="AB25" s="67">
        <f t="shared" si="1"/>
        <v>0</v>
      </c>
      <c r="AC25" s="67">
        <f t="shared" si="1"/>
        <v>0</v>
      </c>
      <c r="AD25" s="67">
        <f t="shared" si="1"/>
        <v>0</v>
      </c>
      <c r="AE25" s="67">
        <f t="shared" si="1"/>
        <v>0</v>
      </c>
      <c r="AF25" s="67">
        <f t="shared" si="1"/>
        <v>0</v>
      </c>
      <c r="AG25" s="67">
        <f t="shared" si="1"/>
        <v>0</v>
      </c>
      <c r="AH25" s="67">
        <f t="shared" si="1"/>
        <v>0</v>
      </c>
      <c r="AI25" s="67">
        <f t="shared" si="1"/>
        <v>0</v>
      </c>
      <c r="AJ25" s="67">
        <f t="shared" si="1"/>
        <v>0</v>
      </c>
      <c r="AK25" s="67">
        <f t="shared" si="1"/>
        <v>0</v>
      </c>
      <c r="AL25" s="67">
        <f t="shared" si="1"/>
        <v>0</v>
      </c>
      <c r="AM25" s="67">
        <f t="shared" si="1"/>
        <v>0</v>
      </c>
      <c r="AN25" s="67">
        <f t="shared" si="1"/>
        <v>0</v>
      </c>
      <c r="AO25" s="67">
        <f t="shared" si="1"/>
        <v>0</v>
      </c>
      <c r="AP25" s="67">
        <f t="shared" si="1"/>
        <v>0</v>
      </c>
      <c r="AQ25" s="67">
        <f t="shared" si="1"/>
        <v>0</v>
      </c>
      <c r="AR25" s="67">
        <f t="shared" si="1"/>
        <v>0</v>
      </c>
      <c r="AS25" s="67">
        <f t="shared" si="1"/>
        <v>0</v>
      </c>
      <c r="AT25" s="67">
        <f t="shared" si="1"/>
        <v>0</v>
      </c>
      <c r="AU25" s="67">
        <f t="shared" si="1"/>
        <v>0</v>
      </c>
      <c r="AV25" s="67">
        <f t="shared" si="1"/>
        <v>0</v>
      </c>
      <c r="AW25" s="67">
        <f t="shared" si="1"/>
        <v>0</v>
      </c>
      <c r="AX25" s="67">
        <f t="shared" si="1"/>
        <v>0</v>
      </c>
      <c r="AY25" s="67">
        <f t="shared" si="1"/>
        <v>0</v>
      </c>
      <c r="AZ25" s="67">
        <f t="shared" si="1"/>
        <v>0</v>
      </c>
      <c r="BA25" s="67">
        <f t="shared" si="1"/>
        <v>0</v>
      </c>
      <c r="BB25" s="67">
        <f t="shared" si="1"/>
        <v>0</v>
      </c>
      <c r="BC25" s="67">
        <f t="shared" si="1"/>
        <v>0</v>
      </c>
      <c r="BD25" s="67">
        <f t="shared" si="1"/>
        <v>0</v>
      </c>
    </row>
    <row r="26" spans="1:56" ht="15.75" thickBot="1" x14ac:dyDescent="0.35">
      <c r="A26" s="112"/>
      <c r="B26" s="57" t="s">
        <v>93</v>
      </c>
      <c r="C26" s="58" t="s">
        <v>91</v>
      </c>
      <c r="D26" s="57" t="s">
        <v>39</v>
      </c>
      <c r="E26" s="59">
        <f>E18+E25</f>
        <v>0</v>
      </c>
      <c r="F26" s="59">
        <f t="shared" ref="F26:BD26" si="2">F18+F25</f>
        <v>-0.21568598199636108</v>
      </c>
      <c r="G26" s="59">
        <f t="shared" si="2"/>
        <v>-0.25816881798304198</v>
      </c>
      <c r="H26" s="59">
        <f t="shared" si="2"/>
        <v>-9.7284040633139973E-2</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3"/>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3"/>
      <c r="B28" s="9" t="s">
        <v>12</v>
      </c>
      <c r="C28" s="9" t="s">
        <v>42</v>
      </c>
      <c r="D28" s="9" t="s">
        <v>39</v>
      </c>
      <c r="E28" s="35">
        <f>E26*E27</f>
        <v>0</v>
      </c>
      <c r="F28" s="35">
        <f t="shared" ref="F28:AW28" si="3">F26*F27</f>
        <v>-0.15098018739745275</v>
      </c>
      <c r="G28" s="35">
        <f t="shared" si="3"/>
        <v>-0.18071817258812936</v>
      </c>
      <c r="H28" s="35">
        <f t="shared" si="3"/>
        <v>-6.8098828443197978E-2</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3"/>
      <c r="B29" s="9" t="s">
        <v>90</v>
      </c>
      <c r="C29" s="11" t="s">
        <v>43</v>
      </c>
      <c r="D29" s="9" t="s">
        <v>39</v>
      </c>
      <c r="E29" s="35">
        <f>E26-E28</f>
        <v>0</v>
      </c>
      <c r="F29" s="35">
        <f t="shared" ref="F29:AW29" si="4">F26-F28</f>
        <v>-6.4705794598908323E-2</v>
      </c>
      <c r="G29" s="35">
        <f t="shared" si="4"/>
        <v>-7.7450645394912615E-2</v>
      </c>
      <c r="H29" s="35">
        <f t="shared" si="4"/>
        <v>-2.9185212189941995E-2</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3"/>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3"/>
      <c r="B31" s="9" t="s">
        <v>2</v>
      </c>
      <c r="C31" s="11" t="s">
        <v>52</v>
      </c>
      <c r="D31" s="9" t="s">
        <v>39</v>
      </c>
      <c r="F31" s="35"/>
      <c r="G31" s="35">
        <f>$F$28/'Fixed data'!$C$7</f>
        <v>-3.3551152754989501E-3</v>
      </c>
      <c r="H31" s="35">
        <f>$F$28/'Fixed data'!$C$7</f>
        <v>-3.3551152754989501E-3</v>
      </c>
      <c r="I31" s="35">
        <f>$F$28/'Fixed data'!$C$7</f>
        <v>-3.3551152754989501E-3</v>
      </c>
      <c r="J31" s="35">
        <f>$F$28/'Fixed data'!$C$7</f>
        <v>-3.3551152754989501E-3</v>
      </c>
      <c r="K31" s="35">
        <f>$F$28/'Fixed data'!$C$7</f>
        <v>-3.3551152754989501E-3</v>
      </c>
      <c r="L31" s="35">
        <f>$F$28/'Fixed data'!$C$7</f>
        <v>-3.3551152754989501E-3</v>
      </c>
      <c r="M31" s="35">
        <f>$F$28/'Fixed data'!$C$7</f>
        <v>-3.3551152754989501E-3</v>
      </c>
      <c r="N31" s="35">
        <f>$F$28/'Fixed data'!$C$7</f>
        <v>-3.3551152754989501E-3</v>
      </c>
      <c r="O31" s="35">
        <f>$F$28/'Fixed data'!$C$7</f>
        <v>-3.3551152754989501E-3</v>
      </c>
      <c r="P31" s="35">
        <f>$F$28/'Fixed data'!$C$7</f>
        <v>-3.3551152754989501E-3</v>
      </c>
      <c r="Q31" s="35">
        <f>$F$28/'Fixed data'!$C$7</f>
        <v>-3.3551152754989501E-3</v>
      </c>
      <c r="R31" s="35">
        <f>$F$28/'Fixed data'!$C$7</f>
        <v>-3.3551152754989501E-3</v>
      </c>
      <c r="S31" s="35">
        <f>$F$28/'Fixed data'!$C$7</f>
        <v>-3.3551152754989501E-3</v>
      </c>
      <c r="T31" s="35">
        <f>$F$28/'Fixed data'!$C$7</f>
        <v>-3.3551152754989501E-3</v>
      </c>
      <c r="U31" s="35">
        <f>$F$28/'Fixed data'!$C$7</f>
        <v>-3.3551152754989501E-3</v>
      </c>
      <c r="V31" s="35">
        <f>$F$28/'Fixed data'!$C$7</f>
        <v>-3.3551152754989501E-3</v>
      </c>
      <c r="W31" s="35">
        <f>$F$28/'Fixed data'!$C$7</f>
        <v>-3.3551152754989501E-3</v>
      </c>
      <c r="X31" s="35">
        <f>$F$28/'Fixed data'!$C$7</f>
        <v>-3.3551152754989501E-3</v>
      </c>
      <c r="Y31" s="35">
        <f>$F$28/'Fixed data'!$C$7</f>
        <v>-3.3551152754989501E-3</v>
      </c>
      <c r="Z31" s="35">
        <f>$F$28/'Fixed data'!$C$7</f>
        <v>-3.3551152754989501E-3</v>
      </c>
      <c r="AA31" s="35">
        <f>$F$28/'Fixed data'!$C$7</f>
        <v>-3.3551152754989501E-3</v>
      </c>
      <c r="AB31" s="35">
        <f>$F$28/'Fixed data'!$C$7</f>
        <v>-3.3551152754989501E-3</v>
      </c>
      <c r="AC31" s="35">
        <f>$F$28/'Fixed data'!$C$7</f>
        <v>-3.3551152754989501E-3</v>
      </c>
      <c r="AD31" s="35">
        <f>$F$28/'Fixed data'!$C$7</f>
        <v>-3.3551152754989501E-3</v>
      </c>
      <c r="AE31" s="35">
        <f>$F$28/'Fixed data'!$C$7</f>
        <v>-3.3551152754989501E-3</v>
      </c>
      <c r="AF31" s="35">
        <f>$F$28/'Fixed data'!$C$7</f>
        <v>-3.3551152754989501E-3</v>
      </c>
      <c r="AG31" s="35">
        <f>$F$28/'Fixed data'!$C$7</f>
        <v>-3.3551152754989501E-3</v>
      </c>
      <c r="AH31" s="35">
        <f>$F$28/'Fixed data'!$C$7</f>
        <v>-3.3551152754989501E-3</v>
      </c>
      <c r="AI31" s="35">
        <f>$F$28/'Fixed data'!$C$7</f>
        <v>-3.3551152754989501E-3</v>
      </c>
      <c r="AJ31" s="35">
        <f>$F$28/'Fixed data'!$C$7</f>
        <v>-3.3551152754989501E-3</v>
      </c>
      <c r="AK31" s="35">
        <f>$F$28/'Fixed data'!$C$7</f>
        <v>-3.3551152754989501E-3</v>
      </c>
      <c r="AL31" s="35">
        <f>$F$28/'Fixed data'!$C$7</f>
        <v>-3.3551152754989501E-3</v>
      </c>
      <c r="AM31" s="35">
        <f>$F$28/'Fixed data'!$C$7</f>
        <v>-3.3551152754989501E-3</v>
      </c>
      <c r="AN31" s="35">
        <f>$F$28/'Fixed data'!$C$7</f>
        <v>-3.3551152754989501E-3</v>
      </c>
      <c r="AO31" s="35">
        <f>$F$28/'Fixed data'!$C$7</f>
        <v>-3.3551152754989501E-3</v>
      </c>
      <c r="AP31" s="35">
        <f>$F$28/'Fixed data'!$C$7</f>
        <v>-3.3551152754989501E-3</v>
      </c>
      <c r="AQ31" s="35">
        <f>$F$28/'Fixed data'!$C$7</f>
        <v>-3.3551152754989501E-3</v>
      </c>
      <c r="AR31" s="35">
        <f>$F$28/'Fixed data'!$C$7</f>
        <v>-3.3551152754989501E-3</v>
      </c>
      <c r="AS31" s="35">
        <f>$F$28/'Fixed data'!$C$7</f>
        <v>-3.3551152754989501E-3</v>
      </c>
      <c r="AT31" s="35">
        <f>$F$28/'Fixed data'!$C$7</f>
        <v>-3.3551152754989501E-3</v>
      </c>
      <c r="AU31" s="35">
        <f>$F$28/'Fixed data'!$C$7</f>
        <v>-3.3551152754989501E-3</v>
      </c>
      <c r="AV31" s="35">
        <f>$F$28/'Fixed data'!$C$7</f>
        <v>-3.3551152754989501E-3</v>
      </c>
      <c r="AW31" s="35">
        <f>$F$28/'Fixed data'!$C$7</f>
        <v>-3.3551152754989501E-3</v>
      </c>
      <c r="AX31" s="35">
        <f>$F$28/'Fixed data'!$C$7</f>
        <v>-3.3551152754989501E-3</v>
      </c>
      <c r="AY31" s="35">
        <f>$F$28/'Fixed data'!$C$7</f>
        <v>-3.3551152754989501E-3</v>
      </c>
      <c r="AZ31" s="35"/>
      <c r="BA31" s="35"/>
      <c r="BB31" s="35"/>
      <c r="BC31" s="35"/>
      <c r="BD31" s="35"/>
    </row>
    <row r="32" spans="1:56" ht="16.5" hidden="1" customHeight="1" outlineLevel="1" x14ac:dyDescent="0.35">
      <c r="A32" s="113"/>
      <c r="B32" s="9" t="s">
        <v>3</v>
      </c>
      <c r="C32" s="11" t="s">
        <v>53</v>
      </c>
      <c r="D32" s="9" t="s">
        <v>39</v>
      </c>
      <c r="F32" s="35"/>
      <c r="G32" s="35"/>
      <c r="H32" s="35">
        <f>$G$28/'Fixed data'!$C$7</f>
        <v>-4.0159593908473193E-3</v>
      </c>
      <c r="I32" s="35">
        <f>$G$28/'Fixed data'!$C$7</f>
        <v>-4.0159593908473193E-3</v>
      </c>
      <c r="J32" s="35">
        <f>$G$28/'Fixed data'!$C$7</f>
        <v>-4.0159593908473193E-3</v>
      </c>
      <c r="K32" s="35">
        <f>$G$28/'Fixed data'!$C$7</f>
        <v>-4.0159593908473193E-3</v>
      </c>
      <c r="L32" s="35">
        <f>$G$28/'Fixed data'!$C$7</f>
        <v>-4.0159593908473193E-3</v>
      </c>
      <c r="M32" s="35">
        <f>$G$28/'Fixed data'!$C$7</f>
        <v>-4.0159593908473193E-3</v>
      </c>
      <c r="N32" s="35">
        <f>$G$28/'Fixed data'!$C$7</f>
        <v>-4.0159593908473193E-3</v>
      </c>
      <c r="O32" s="35">
        <f>$G$28/'Fixed data'!$C$7</f>
        <v>-4.0159593908473193E-3</v>
      </c>
      <c r="P32" s="35">
        <f>$G$28/'Fixed data'!$C$7</f>
        <v>-4.0159593908473193E-3</v>
      </c>
      <c r="Q32" s="35">
        <f>$G$28/'Fixed data'!$C$7</f>
        <v>-4.0159593908473193E-3</v>
      </c>
      <c r="R32" s="35">
        <f>$G$28/'Fixed data'!$C$7</f>
        <v>-4.0159593908473193E-3</v>
      </c>
      <c r="S32" s="35">
        <f>$G$28/'Fixed data'!$C$7</f>
        <v>-4.0159593908473193E-3</v>
      </c>
      <c r="T32" s="35">
        <f>$G$28/'Fixed data'!$C$7</f>
        <v>-4.0159593908473193E-3</v>
      </c>
      <c r="U32" s="35">
        <f>$G$28/'Fixed data'!$C$7</f>
        <v>-4.0159593908473193E-3</v>
      </c>
      <c r="V32" s="35">
        <f>$G$28/'Fixed data'!$C$7</f>
        <v>-4.0159593908473193E-3</v>
      </c>
      <c r="W32" s="35">
        <f>$G$28/'Fixed data'!$C$7</f>
        <v>-4.0159593908473193E-3</v>
      </c>
      <c r="X32" s="35">
        <f>$G$28/'Fixed data'!$C$7</f>
        <v>-4.0159593908473193E-3</v>
      </c>
      <c r="Y32" s="35">
        <f>$G$28/'Fixed data'!$C$7</f>
        <v>-4.0159593908473193E-3</v>
      </c>
      <c r="Z32" s="35">
        <f>$G$28/'Fixed data'!$C$7</f>
        <v>-4.0159593908473193E-3</v>
      </c>
      <c r="AA32" s="35">
        <f>$G$28/'Fixed data'!$C$7</f>
        <v>-4.0159593908473193E-3</v>
      </c>
      <c r="AB32" s="35">
        <f>$G$28/'Fixed data'!$C$7</f>
        <v>-4.0159593908473193E-3</v>
      </c>
      <c r="AC32" s="35">
        <f>$G$28/'Fixed data'!$C$7</f>
        <v>-4.0159593908473193E-3</v>
      </c>
      <c r="AD32" s="35">
        <f>$G$28/'Fixed data'!$C$7</f>
        <v>-4.0159593908473193E-3</v>
      </c>
      <c r="AE32" s="35">
        <f>$G$28/'Fixed data'!$C$7</f>
        <v>-4.0159593908473193E-3</v>
      </c>
      <c r="AF32" s="35">
        <f>$G$28/'Fixed data'!$C$7</f>
        <v>-4.0159593908473193E-3</v>
      </c>
      <c r="AG32" s="35">
        <f>$G$28/'Fixed data'!$C$7</f>
        <v>-4.0159593908473193E-3</v>
      </c>
      <c r="AH32" s="35">
        <f>$G$28/'Fixed data'!$C$7</f>
        <v>-4.0159593908473193E-3</v>
      </c>
      <c r="AI32" s="35">
        <f>$G$28/'Fixed data'!$C$7</f>
        <v>-4.0159593908473193E-3</v>
      </c>
      <c r="AJ32" s="35">
        <f>$G$28/'Fixed data'!$C$7</f>
        <v>-4.0159593908473193E-3</v>
      </c>
      <c r="AK32" s="35">
        <f>$G$28/'Fixed data'!$C$7</f>
        <v>-4.0159593908473193E-3</v>
      </c>
      <c r="AL32" s="35">
        <f>$G$28/'Fixed data'!$C$7</f>
        <v>-4.0159593908473193E-3</v>
      </c>
      <c r="AM32" s="35">
        <f>$G$28/'Fixed data'!$C$7</f>
        <v>-4.0159593908473193E-3</v>
      </c>
      <c r="AN32" s="35">
        <f>$G$28/'Fixed data'!$C$7</f>
        <v>-4.0159593908473193E-3</v>
      </c>
      <c r="AO32" s="35">
        <f>$G$28/'Fixed data'!$C$7</f>
        <v>-4.0159593908473193E-3</v>
      </c>
      <c r="AP32" s="35">
        <f>$G$28/'Fixed data'!$C$7</f>
        <v>-4.0159593908473193E-3</v>
      </c>
      <c r="AQ32" s="35">
        <f>$G$28/'Fixed data'!$C$7</f>
        <v>-4.0159593908473193E-3</v>
      </c>
      <c r="AR32" s="35">
        <f>$G$28/'Fixed data'!$C$7</f>
        <v>-4.0159593908473193E-3</v>
      </c>
      <c r="AS32" s="35">
        <f>$G$28/'Fixed data'!$C$7</f>
        <v>-4.0159593908473193E-3</v>
      </c>
      <c r="AT32" s="35">
        <f>$G$28/'Fixed data'!$C$7</f>
        <v>-4.0159593908473193E-3</v>
      </c>
      <c r="AU32" s="35">
        <f>$G$28/'Fixed data'!$C$7</f>
        <v>-4.0159593908473193E-3</v>
      </c>
      <c r="AV32" s="35">
        <f>$G$28/'Fixed data'!$C$7</f>
        <v>-4.0159593908473193E-3</v>
      </c>
      <c r="AW32" s="35">
        <f>$G$28/'Fixed data'!$C$7</f>
        <v>-4.0159593908473193E-3</v>
      </c>
      <c r="AX32" s="35">
        <f>$G$28/'Fixed data'!$C$7</f>
        <v>-4.0159593908473193E-3</v>
      </c>
      <c r="AY32" s="35">
        <f>$G$28/'Fixed data'!$C$7</f>
        <v>-4.0159593908473193E-3</v>
      </c>
      <c r="AZ32" s="35">
        <f>$G$28/'Fixed data'!$C$7</f>
        <v>-4.0159593908473193E-3</v>
      </c>
      <c r="BA32" s="35"/>
      <c r="BB32" s="35"/>
      <c r="BC32" s="35"/>
      <c r="BD32" s="35"/>
    </row>
    <row r="33" spans="1:57" ht="16.5" hidden="1" customHeight="1" outlineLevel="1" x14ac:dyDescent="0.35">
      <c r="A33" s="113"/>
      <c r="B33" s="9" t="s">
        <v>4</v>
      </c>
      <c r="C33" s="11" t="s">
        <v>54</v>
      </c>
      <c r="D33" s="9" t="s">
        <v>39</v>
      </c>
      <c r="F33" s="35"/>
      <c r="G33" s="35"/>
      <c r="H33" s="35"/>
      <c r="I33" s="35">
        <f>$H$28/'Fixed data'!$C$7</f>
        <v>-1.5133072987377329E-3</v>
      </c>
      <c r="J33" s="35">
        <f>$H$28/'Fixed data'!$C$7</f>
        <v>-1.5133072987377329E-3</v>
      </c>
      <c r="K33" s="35">
        <f>$H$28/'Fixed data'!$C$7</f>
        <v>-1.5133072987377329E-3</v>
      </c>
      <c r="L33" s="35">
        <f>$H$28/'Fixed data'!$C$7</f>
        <v>-1.5133072987377329E-3</v>
      </c>
      <c r="M33" s="35">
        <f>$H$28/'Fixed data'!$C$7</f>
        <v>-1.5133072987377329E-3</v>
      </c>
      <c r="N33" s="35">
        <f>$H$28/'Fixed data'!$C$7</f>
        <v>-1.5133072987377329E-3</v>
      </c>
      <c r="O33" s="35">
        <f>$H$28/'Fixed data'!$C$7</f>
        <v>-1.5133072987377329E-3</v>
      </c>
      <c r="P33" s="35">
        <f>$H$28/'Fixed data'!$C$7</f>
        <v>-1.5133072987377329E-3</v>
      </c>
      <c r="Q33" s="35">
        <f>$H$28/'Fixed data'!$C$7</f>
        <v>-1.5133072987377329E-3</v>
      </c>
      <c r="R33" s="35">
        <f>$H$28/'Fixed data'!$C$7</f>
        <v>-1.5133072987377329E-3</v>
      </c>
      <c r="S33" s="35">
        <f>$H$28/'Fixed data'!$C$7</f>
        <v>-1.5133072987377329E-3</v>
      </c>
      <c r="T33" s="35">
        <f>$H$28/'Fixed data'!$C$7</f>
        <v>-1.5133072987377329E-3</v>
      </c>
      <c r="U33" s="35">
        <f>$H$28/'Fixed data'!$C$7</f>
        <v>-1.5133072987377329E-3</v>
      </c>
      <c r="V33" s="35">
        <f>$H$28/'Fixed data'!$C$7</f>
        <v>-1.5133072987377329E-3</v>
      </c>
      <c r="W33" s="35">
        <f>$H$28/'Fixed data'!$C$7</f>
        <v>-1.5133072987377329E-3</v>
      </c>
      <c r="X33" s="35">
        <f>$H$28/'Fixed data'!$C$7</f>
        <v>-1.5133072987377329E-3</v>
      </c>
      <c r="Y33" s="35">
        <f>$H$28/'Fixed data'!$C$7</f>
        <v>-1.5133072987377329E-3</v>
      </c>
      <c r="Z33" s="35">
        <f>$H$28/'Fixed data'!$C$7</f>
        <v>-1.5133072987377329E-3</v>
      </c>
      <c r="AA33" s="35">
        <f>$H$28/'Fixed data'!$C$7</f>
        <v>-1.5133072987377329E-3</v>
      </c>
      <c r="AB33" s="35">
        <f>$H$28/'Fixed data'!$C$7</f>
        <v>-1.5133072987377329E-3</v>
      </c>
      <c r="AC33" s="35">
        <f>$H$28/'Fixed data'!$C$7</f>
        <v>-1.5133072987377329E-3</v>
      </c>
      <c r="AD33" s="35">
        <f>$H$28/'Fixed data'!$C$7</f>
        <v>-1.5133072987377329E-3</v>
      </c>
      <c r="AE33" s="35">
        <f>$H$28/'Fixed data'!$C$7</f>
        <v>-1.5133072987377329E-3</v>
      </c>
      <c r="AF33" s="35">
        <f>$H$28/'Fixed data'!$C$7</f>
        <v>-1.5133072987377329E-3</v>
      </c>
      <c r="AG33" s="35">
        <f>$H$28/'Fixed data'!$C$7</f>
        <v>-1.5133072987377329E-3</v>
      </c>
      <c r="AH33" s="35">
        <f>$H$28/'Fixed data'!$C$7</f>
        <v>-1.5133072987377329E-3</v>
      </c>
      <c r="AI33" s="35">
        <f>$H$28/'Fixed data'!$C$7</f>
        <v>-1.5133072987377329E-3</v>
      </c>
      <c r="AJ33" s="35">
        <f>$H$28/'Fixed data'!$C$7</f>
        <v>-1.5133072987377329E-3</v>
      </c>
      <c r="AK33" s="35">
        <f>$H$28/'Fixed data'!$C$7</f>
        <v>-1.5133072987377329E-3</v>
      </c>
      <c r="AL33" s="35">
        <f>$H$28/'Fixed data'!$C$7</f>
        <v>-1.5133072987377329E-3</v>
      </c>
      <c r="AM33" s="35">
        <f>$H$28/'Fixed data'!$C$7</f>
        <v>-1.5133072987377329E-3</v>
      </c>
      <c r="AN33" s="35">
        <f>$H$28/'Fixed data'!$C$7</f>
        <v>-1.5133072987377329E-3</v>
      </c>
      <c r="AO33" s="35">
        <f>$H$28/'Fixed data'!$C$7</f>
        <v>-1.5133072987377329E-3</v>
      </c>
      <c r="AP33" s="35">
        <f>$H$28/'Fixed data'!$C$7</f>
        <v>-1.5133072987377329E-3</v>
      </c>
      <c r="AQ33" s="35">
        <f>$H$28/'Fixed data'!$C$7</f>
        <v>-1.5133072987377329E-3</v>
      </c>
      <c r="AR33" s="35">
        <f>$H$28/'Fixed data'!$C$7</f>
        <v>-1.5133072987377329E-3</v>
      </c>
      <c r="AS33" s="35">
        <f>$H$28/'Fixed data'!$C$7</f>
        <v>-1.5133072987377329E-3</v>
      </c>
      <c r="AT33" s="35">
        <f>$H$28/'Fixed data'!$C$7</f>
        <v>-1.5133072987377329E-3</v>
      </c>
      <c r="AU33" s="35">
        <f>$H$28/'Fixed data'!$C$7</f>
        <v>-1.5133072987377329E-3</v>
      </c>
      <c r="AV33" s="35">
        <f>$H$28/'Fixed data'!$C$7</f>
        <v>-1.5133072987377329E-3</v>
      </c>
      <c r="AW33" s="35">
        <f>$H$28/'Fixed data'!$C$7</f>
        <v>-1.5133072987377329E-3</v>
      </c>
      <c r="AX33" s="35">
        <f>$H$28/'Fixed data'!$C$7</f>
        <v>-1.5133072987377329E-3</v>
      </c>
      <c r="AY33" s="35">
        <f>$H$28/'Fixed data'!$C$7</f>
        <v>-1.5133072987377329E-3</v>
      </c>
      <c r="AZ33" s="35">
        <f>$H$28/'Fixed data'!$C$7</f>
        <v>-1.5133072987377329E-3</v>
      </c>
      <c r="BA33" s="35">
        <f>$H$28/'Fixed data'!$C$7</f>
        <v>-1.5133072987377329E-3</v>
      </c>
      <c r="BB33" s="35"/>
      <c r="BC33" s="35"/>
      <c r="BD33" s="35"/>
    </row>
    <row r="34" spans="1:57" ht="16.5" hidden="1" customHeight="1" outlineLevel="1" x14ac:dyDescent="0.35">
      <c r="A34" s="113"/>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3"/>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3"/>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3"/>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3"/>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3"/>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3"/>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3"/>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3"/>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3"/>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3"/>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3"/>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3"/>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3"/>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3"/>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3"/>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3"/>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3"/>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3"/>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3"/>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3"/>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3"/>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3"/>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3"/>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3"/>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3"/>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3"/>
      <c r="B60" s="9" t="s">
        <v>7</v>
      </c>
      <c r="C60" s="9" t="s">
        <v>59</v>
      </c>
      <c r="D60" s="9" t="s">
        <v>39</v>
      </c>
      <c r="E60" s="35">
        <f>SUM(E30:E59)</f>
        <v>0</v>
      </c>
      <c r="F60" s="35">
        <f t="shared" ref="F60:BD60" si="5">SUM(F30:F59)</f>
        <v>0</v>
      </c>
      <c r="G60" s="35">
        <f t="shared" si="5"/>
        <v>-3.3551152754989501E-3</v>
      </c>
      <c r="H60" s="35">
        <f t="shared" si="5"/>
        <v>-7.3710746663462699E-3</v>
      </c>
      <c r="I60" s="35">
        <f t="shared" si="5"/>
        <v>-8.8843819650840025E-3</v>
      </c>
      <c r="J60" s="35">
        <f t="shared" si="5"/>
        <v>-8.8843819650840025E-3</v>
      </c>
      <c r="K60" s="35">
        <f t="shared" si="5"/>
        <v>-8.8843819650840025E-3</v>
      </c>
      <c r="L60" s="35">
        <f t="shared" si="5"/>
        <v>-8.8843819650840025E-3</v>
      </c>
      <c r="M60" s="35">
        <f t="shared" si="5"/>
        <v>-8.8843819650840025E-3</v>
      </c>
      <c r="N60" s="35">
        <f t="shared" si="5"/>
        <v>-8.8843819650840025E-3</v>
      </c>
      <c r="O60" s="35">
        <f t="shared" si="5"/>
        <v>-8.8843819650840025E-3</v>
      </c>
      <c r="P60" s="35">
        <f t="shared" si="5"/>
        <v>-8.8843819650840025E-3</v>
      </c>
      <c r="Q60" s="35">
        <f t="shared" si="5"/>
        <v>-8.8843819650840025E-3</v>
      </c>
      <c r="R60" s="35">
        <f t="shared" si="5"/>
        <v>-8.8843819650840025E-3</v>
      </c>
      <c r="S60" s="35">
        <f t="shared" si="5"/>
        <v>-8.8843819650840025E-3</v>
      </c>
      <c r="T60" s="35">
        <f t="shared" si="5"/>
        <v>-8.8843819650840025E-3</v>
      </c>
      <c r="U60" s="35">
        <f t="shared" si="5"/>
        <v>-8.8843819650840025E-3</v>
      </c>
      <c r="V60" s="35">
        <f t="shared" si="5"/>
        <v>-8.8843819650840025E-3</v>
      </c>
      <c r="W60" s="35">
        <f t="shared" si="5"/>
        <v>-8.8843819650840025E-3</v>
      </c>
      <c r="X60" s="35">
        <f t="shared" si="5"/>
        <v>-8.8843819650840025E-3</v>
      </c>
      <c r="Y60" s="35">
        <f t="shared" si="5"/>
        <v>-8.8843819650840025E-3</v>
      </c>
      <c r="Z60" s="35">
        <f t="shared" si="5"/>
        <v>-8.8843819650840025E-3</v>
      </c>
      <c r="AA60" s="35">
        <f t="shared" si="5"/>
        <v>-8.8843819650840025E-3</v>
      </c>
      <c r="AB60" s="35">
        <f t="shared" si="5"/>
        <v>-8.8843819650840025E-3</v>
      </c>
      <c r="AC60" s="35">
        <f t="shared" si="5"/>
        <v>-8.8843819650840025E-3</v>
      </c>
      <c r="AD60" s="35">
        <f t="shared" si="5"/>
        <v>-8.8843819650840025E-3</v>
      </c>
      <c r="AE60" s="35">
        <f t="shared" si="5"/>
        <v>-8.8843819650840025E-3</v>
      </c>
      <c r="AF60" s="35">
        <f t="shared" si="5"/>
        <v>-8.8843819650840025E-3</v>
      </c>
      <c r="AG60" s="35">
        <f t="shared" si="5"/>
        <v>-8.8843819650840025E-3</v>
      </c>
      <c r="AH60" s="35">
        <f t="shared" si="5"/>
        <v>-8.8843819650840025E-3</v>
      </c>
      <c r="AI60" s="35">
        <f t="shared" si="5"/>
        <v>-8.8843819650840025E-3</v>
      </c>
      <c r="AJ60" s="35">
        <f t="shared" si="5"/>
        <v>-8.8843819650840025E-3</v>
      </c>
      <c r="AK60" s="35">
        <f t="shared" si="5"/>
        <v>-8.8843819650840025E-3</v>
      </c>
      <c r="AL60" s="35">
        <f t="shared" si="5"/>
        <v>-8.8843819650840025E-3</v>
      </c>
      <c r="AM60" s="35">
        <f t="shared" si="5"/>
        <v>-8.8843819650840025E-3</v>
      </c>
      <c r="AN60" s="35">
        <f t="shared" si="5"/>
        <v>-8.8843819650840025E-3</v>
      </c>
      <c r="AO60" s="35">
        <f t="shared" si="5"/>
        <v>-8.8843819650840025E-3</v>
      </c>
      <c r="AP60" s="35">
        <f t="shared" si="5"/>
        <v>-8.8843819650840025E-3</v>
      </c>
      <c r="AQ60" s="35">
        <f t="shared" si="5"/>
        <v>-8.8843819650840025E-3</v>
      </c>
      <c r="AR60" s="35">
        <f t="shared" si="5"/>
        <v>-8.8843819650840025E-3</v>
      </c>
      <c r="AS60" s="35">
        <f t="shared" si="5"/>
        <v>-8.8843819650840025E-3</v>
      </c>
      <c r="AT60" s="35">
        <f t="shared" si="5"/>
        <v>-8.8843819650840025E-3</v>
      </c>
      <c r="AU60" s="35">
        <f t="shared" si="5"/>
        <v>-8.8843819650840025E-3</v>
      </c>
      <c r="AV60" s="35">
        <f t="shared" si="5"/>
        <v>-8.8843819650840025E-3</v>
      </c>
      <c r="AW60" s="35">
        <f t="shared" si="5"/>
        <v>-8.8843819650840025E-3</v>
      </c>
      <c r="AX60" s="35">
        <f t="shared" si="5"/>
        <v>-8.8843819650840025E-3</v>
      </c>
      <c r="AY60" s="35">
        <f t="shared" si="5"/>
        <v>-8.8843819650840025E-3</v>
      </c>
      <c r="AZ60" s="35">
        <f t="shared" si="5"/>
        <v>-5.5292666895850519E-3</v>
      </c>
      <c r="BA60" s="35">
        <f t="shared" si="5"/>
        <v>-1.5133072987377329E-3</v>
      </c>
      <c r="BB60" s="35">
        <f t="shared" si="5"/>
        <v>0</v>
      </c>
      <c r="BC60" s="35">
        <f t="shared" si="5"/>
        <v>0</v>
      </c>
      <c r="BD60" s="35">
        <f t="shared" si="5"/>
        <v>0</v>
      </c>
    </row>
    <row r="61" spans="1:56" ht="17.25" hidden="1" customHeight="1" outlineLevel="1" x14ac:dyDescent="0.35">
      <c r="A61" s="113"/>
      <c r="B61" s="9" t="s">
        <v>34</v>
      </c>
      <c r="C61" s="9" t="s">
        <v>60</v>
      </c>
      <c r="D61" s="9" t="s">
        <v>39</v>
      </c>
      <c r="E61" s="35">
        <v>0</v>
      </c>
      <c r="F61" s="35">
        <f>E62</f>
        <v>0</v>
      </c>
      <c r="G61" s="35">
        <f t="shared" ref="G61:BD61" si="6">F62</f>
        <v>-0.15098018739745275</v>
      </c>
      <c r="H61" s="35">
        <f t="shared" si="6"/>
        <v>-0.32834324471008314</v>
      </c>
      <c r="I61" s="35">
        <f t="shared" si="6"/>
        <v>-0.38907099848693483</v>
      </c>
      <c r="J61" s="35">
        <f t="shared" si="6"/>
        <v>-0.38018661652185082</v>
      </c>
      <c r="K61" s="35">
        <f t="shared" si="6"/>
        <v>-0.37130223455676681</v>
      </c>
      <c r="L61" s="35">
        <f t="shared" si="6"/>
        <v>-0.3624178525916828</v>
      </c>
      <c r="M61" s="35">
        <f t="shared" si="6"/>
        <v>-0.35353347062659879</v>
      </c>
      <c r="N61" s="35">
        <f t="shared" si="6"/>
        <v>-0.34464908866151478</v>
      </c>
      <c r="O61" s="35">
        <f t="shared" si="6"/>
        <v>-0.33576470669643077</v>
      </c>
      <c r="P61" s="35">
        <f t="shared" si="6"/>
        <v>-0.32688032473134676</v>
      </c>
      <c r="Q61" s="35">
        <f t="shared" si="6"/>
        <v>-0.31799594276626275</v>
      </c>
      <c r="R61" s="35">
        <f t="shared" si="6"/>
        <v>-0.30911156080117874</v>
      </c>
      <c r="S61" s="35">
        <f t="shared" si="6"/>
        <v>-0.30022717883609473</v>
      </c>
      <c r="T61" s="35">
        <f t="shared" si="6"/>
        <v>-0.29134279687101072</v>
      </c>
      <c r="U61" s="35">
        <f t="shared" si="6"/>
        <v>-0.28245841490592671</v>
      </c>
      <c r="V61" s="35">
        <f t="shared" si="6"/>
        <v>-0.2735740329408427</v>
      </c>
      <c r="W61" s="35">
        <f t="shared" si="6"/>
        <v>-0.26468965097575869</v>
      </c>
      <c r="X61" s="35">
        <f t="shared" si="6"/>
        <v>-0.25580526901067469</v>
      </c>
      <c r="Y61" s="35">
        <f t="shared" si="6"/>
        <v>-0.24692088704559068</v>
      </c>
      <c r="Z61" s="35">
        <f t="shared" si="6"/>
        <v>-0.23803650508050667</v>
      </c>
      <c r="AA61" s="35">
        <f t="shared" si="6"/>
        <v>-0.22915212311542266</v>
      </c>
      <c r="AB61" s="35">
        <f t="shared" si="6"/>
        <v>-0.22026774115033865</v>
      </c>
      <c r="AC61" s="35">
        <f t="shared" si="6"/>
        <v>-0.21138335918525464</v>
      </c>
      <c r="AD61" s="35">
        <f t="shared" si="6"/>
        <v>-0.20249897722017063</v>
      </c>
      <c r="AE61" s="35">
        <f t="shared" si="6"/>
        <v>-0.19361459525508662</v>
      </c>
      <c r="AF61" s="35">
        <f t="shared" si="6"/>
        <v>-0.18473021329000261</v>
      </c>
      <c r="AG61" s="35">
        <f t="shared" si="6"/>
        <v>-0.1758458313249186</v>
      </c>
      <c r="AH61" s="35">
        <f t="shared" si="6"/>
        <v>-0.16696144935983459</v>
      </c>
      <c r="AI61" s="35">
        <f t="shared" si="6"/>
        <v>-0.15807706739475058</v>
      </c>
      <c r="AJ61" s="35">
        <f t="shared" si="6"/>
        <v>-0.14919268542966657</v>
      </c>
      <c r="AK61" s="35">
        <f t="shared" si="6"/>
        <v>-0.14030830346458256</v>
      </c>
      <c r="AL61" s="35">
        <f t="shared" si="6"/>
        <v>-0.13142392149949855</v>
      </c>
      <c r="AM61" s="35">
        <f t="shared" si="6"/>
        <v>-0.12253953953441454</v>
      </c>
      <c r="AN61" s="35">
        <f t="shared" si="6"/>
        <v>-0.11365515756933053</v>
      </c>
      <c r="AO61" s="35">
        <f t="shared" si="6"/>
        <v>-0.10477077560424652</v>
      </c>
      <c r="AP61" s="35">
        <f t="shared" si="6"/>
        <v>-9.5886393639162515E-2</v>
      </c>
      <c r="AQ61" s="35">
        <f t="shared" si="6"/>
        <v>-8.7002011674078505E-2</v>
      </c>
      <c r="AR61" s="35">
        <f t="shared" si="6"/>
        <v>-7.8117629708994496E-2</v>
      </c>
      <c r="AS61" s="35">
        <f t="shared" si="6"/>
        <v>-6.9233247743910487E-2</v>
      </c>
      <c r="AT61" s="35">
        <f t="shared" si="6"/>
        <v>-6.0348865778826484E-2</v>
      </c>
      <c r="AU61" s="35">
        <f t="shared" si="6"/>
        <v>-5.1464483813742481E-2</v>
      </c>
      <c r="AV61" s="35">
        <f t="shared" si="6"/>
        <v>-4.2580101848658479E-2</v>
      </c>
      <c r="AW61" s="35">
        <f t="shared" si="6"/>
        <v>-3.3695719883574476E-2</v>
      </c>
      <c r="AX61" s="35">
        <f t="shared" si="6"/>
        <v>-2.4811337918490474E-2</v>
      </c>
      <c r="AY61" s="35">
        <f t="shared" si="6"/>
        <v>-1.5926955953406471E-2</v>
      </c>
      <c r="AZ61" s="35">
        <f t="shared" si="6"/>
        <v>-7.0425739883224689E-3</v>
      </c>
      <c r="BA61" s="35">
        <f t="shared" si="6"/>
        <v>-1.5133072987374169E-3</v>
      </c>
      <c r="BB61" s="35">
        <f t="shared" si="6"/>
        <v>3.1593651306227599E-16</v>
      </c>
      <c r="BC61" s="35">
        <f t="shared" si="6"/>
        <v>3.1593651306227599E-16</v>
      </c>
      <c r="BD61" s="35">
        <f t="shared" si="6"/>
        <v>3.1593651306227599E-16</v>
      </c>
    </row>
    <row r="62" spans="1:56" ht="16.5" hidden="1" customHeight="1" outlineLevel="1" x14ac:dyDescent="0.3">
      <c r="A62" s="113"/>
      <c r="B62" s="9" t="s">
        <v>33</v>
      </c>
      <c r="C62" s="9" t="s">
        <v>67</v>
      </c>
      <c r="D62" s="9" t="s">
        <v>39</v>
      </c>
      <c r="E62" s="35">
        <f t="shared" ref="E62:BD62" si="7">E28-E60+E61</f>
        <v>0</v>
      </c>
      <c r="F62" s="35">
        <f t="shared" si="7"/>
        <v>-0.15098018739745275</v>
      </c>
      <c r="G62" s="35">
        <f t="shared" si="7"/>
        <v>-0.32834324471008314</v>
      </c>
      <c r="H62" s="35">
        <f t="shared" si="7"/>
        <v>-0.38907099848693483</v>
      </c>
      <c r="I62" s="35">
        <f t="shared" si="7"/>
        <v>-0.38018661652185082</v>
      </c>
      <c r="J62" s="35">
        <f t="shared" si="7"/>
        <v>-0.37130223455676681</v>
      </c>
      <c r="K62" s="35">
        <f t="shared" si="7"/>
        <v>-0.3624178525916828</v>
      </c>
      <c r="L62" s="35">
        <f t="shared" si="7"/>
        <v>-0.35353347062659879</v>
      </c>
      <c r="M62" s="35">
        <f t="shared" si="7"/>
        <v>-0.34464908866151478</v>
      </c>
      <c r="N62" s="35">
        <f t="shared" si="7"/>
        <v>-0.33576470669643077</v>
      </c>
      <c r="O62" s="35">
        <f t="shared" si="7"/>
        <v>-0.32688032473134676</v>
      </c>
      <c r="P62" s="35">
        <f t="shared" si="7"/>
        <v>-0.31799594276626275</v>
      </c>
      <c r="Q62" s="35">
        <f t="shared" si="7"/>
        <v>-0.30911156080117874</v>
      </c>
      <c r="R62" s="35">
        <f t="shared" si="7"/>
        <v>-0.30022717883609473</v>
      </c>
      <c r="S62" s="35">
        <f t="shared" si="7"/>
        <v>-0.29134279687101072</v>
      </c>
      <c r="T62" s="35">
        <f t="shared" si="7"/>
        <v>-0.28245841490592671</v>
      </c>
      <c r="U62" s="35">
        <f t="shared" si="7"/>
        <v>-0.2735740329408427</v>
      </c>
      <c r="V62" s="35">
        <f t="shared" si="7"/>
        <v>-0.26468965097575869</v>
      </c>
      <c r="W62" s="35">
        <f t="shared" si="7"/>
        <v>-0.25580526901067469</v>
      </c>
      <c r="X62" s="35">
        <f t="shared" si="7"/>
        <v>-0.24692088704559068</v>
      </c>
      <c r="Y62" s="35">
        <f t="shared" si="7"/>
        <v>-0.23803650508050667</v>
      </c>
      <c r="Z62" s="35">
        <f t="shared" si="7"/>
        <v>-0.22915212311542266</v>
      </c>
      <c r="AA62" s="35">
        <f t="shared" si="7"/>
        <v>-0.22026774115033865</v>
      </c>
      <c r="AB62" s="35">
        <f t="shared" si="7"/>
        <v>-0.21138335918525464</v>
      </c>
      <c r="AC62" s="35">
        <f t="shared" si="7"/>
        <v>-0.20249897722017063</v>
      </c>
      <c r="AD62" s="35">
        <f t="shared" si="7"/>
        <v>-0.19361459525508662</v>
      </c>
      <c r="AE62" s="35">
        <f t="shared" si="7"/>
        <v>-0.18473021329000261</v>
      </c>
      <c r="AF62" s="35">
        <f t="shared" si="7"/>
        <v>-0.1758458313249186</v>
      </c>
      <c r="AG62" s="35">
        <f t="shared" si="7"/>
        <v>-0.16696144935983459</v>
      </c>
      <c r="AH62" s="35">
        <f t="shared" si="7"/>
        <v>-0.15807706739475058</v>
      </c>
      <c r="AI62" s="35">
        <f t="shared" si="7"/>
        <v>-0.14919268542966657</v>
      </c>
      <c r="AJ62" s="35">
        <f t="shared" si="7"/>
        <v>-0.14030830346458256</v>
      </c>
      <c r="AK62" s="35">
        <f t="shared" si="7"/>
        <v>-0.13142392149949855</v>
      </c>
      <c r="AL62" s="35">
        <f t="shared" si="7"/>
        <v>-0.12253953953441454</v>
      </c>
      <c r="AM62" s="35">
        <f t="shared" si="7"/>
        <v>-0.11365515756933053</v>
      </c>
      <c r="AN62" s="35">
        <f t="shared" si="7"/>
        <v>-0.10477077560424652</v>
      </c>
      <c r="AO62" s="35">
        <f t="shared" si="7"/>
        <v>-9.5886393639162515E-2</v>
      </c>
      <c r="AP62" s="35">
        <f t="shared" si="7"/>
        <v>-8.7002011674078505E-2</v>
      </c>
      <c r="AQ62" s="35">
        <f t="shared" si="7"/>
        <v>-7.8117629708994496E-2</v>
      </c>
      <c r="AR62" s="35">
        <f t="shared" si="7"/>
        <v>-6.9233247743910487E-2</v>
      </c>
      <c r="AS62" s="35">
        <f t="shared" si="7"/>
        <v>-6.0348865778826484E-2</v>
      </c>
      <c r="AT62" s="35">
        <f t="shared" si="7"/>
        <v>-5.1464483813742481E-2</v>
      </c>
      <c r="AU62" s="35">
        <f t="shared" si="7"/>
        <v>-4.2580101848658479E-2</v>
      </c>
      <c r="AV62" s="35">
        <f t="shared" si="7"/>
        <v>-3.3695719883574476E-2</v>
      </c>
      <c r="AW62" s="35">
        <f t="shared" si="7"/>
        <v>-2.4811337918490474E-2</v>
      </c>
      <c r="AX62" s="35">
        <f t="shared" si="7"/>
        <v>-1.5926955953406471E-2</v>
      </c>
      <c r="AY62" s="35">
        <f t="shared" si="7"/>
        <v>-7.0425739883224689E-3</v>
      </c>
      <c r="AZ62" s="35">
        <f t="shared" si="7"/>
        <v>-1.5133072987374169E-3</v>
      </c>
      <c r="BA62" s="35">
        <f t="shared" si="7"/>
        <v>3.1593651306227599E-16</v>
      </c>
      <c r="BB62" s="35">
        <f t="shared" si="7"/>
        <v>3.1593651306227599E-16</v>
      </c>
      <c r="BC62" s="35">
        <f t="shared" si="7"/>
        <v>3.1593651306227599E-16</v>
      </c>
      <c r="BD62" s="35">
        <f t="shared" si="7"/>
        <v>3.1593651306227599E-16</v>
      </c>
    </row>
    <row r="63" spans="1:56" ht="16.5" collapsed="1" x14ac:dyDescent="0.3">
      <c r="A63" s="113"/>
      <c r="B63" s="9" t="s">
        <v>8</v>
      </c>
      <c r="C63" s="11" t="s">
        <v>66</v>
      </c>
      <c r="D63" s="9" t="s">
        <v>39</v>
      </c>
      <c r="E63" s="35">
        <f>AVERAGE(E61:E62)*'Fixed data'!$C$3</f>
        <v>0</v>
      </c>
      <c r="F63" s="35">
        <f>AVERAGE(F61:F62)*'Fixed data'!$C$3</f>
        <v>-3.0196037479490552E-3</v>
      </c>
      <c r="G63" s="35">
        <f>AVERAGE(G61:G62)*'Fixed data'!$C$3</f>
        <v>-9.5864686421507188E-3</v>
      </c>
      <c r="H63" s="35">
        <f>AVERAGE(H61:H62)*'Fixed data'!$C$3</f>
        <v>-1.434828486394036E-2</v>
      </c>
      <c r="I63" s="35">
        <f>AVERAGE(I61:I62)*'Fixed data'!$C$3</f>
        <v>-1.5385152300175713E-2</v>
      </c>
      <c r="J63" s="35">
        <f>AVERAGE(J61:J62)*'Fixed data'!$C$3</f>
        <v>-1.5029777021572353E-2</v>
      </c>
      <c r="K63" s="35">
        <f>AVERAGE(K61:K62)*'Fixed data'!$C$3</f>
        <v>-1.4674401742968992E-2</v>
      </c>
      <c r="L63" s="35">
        <f>AVERAGE(L61:L62)*'Fixed data'!$C$3</f>
        <v>-1.4319026464365631E-2</v>
      </c>
      <c r="M63" s="35">
        <f>AVERAGE(M61:M62)*'Fixed data'!$C$3</f>
        <v>-1.3963651185762272E-2</v>
      </c>
      <c r="N63" s="35">
        <f>AVERAGE(N61:N62)*'Fixed data'!$C$3</f>
        <v>-1.3608275907158912E-2</v>
      </c>
      <c r="O63" s="35">
        <f>AVERAGE(O61:O62)*'Fixed data'!$C$3</f>
        <v>-1.3252900628555551E-2</v>
      </c>
      <c r="P63" s="35">
        <f>AVERAGE(P61:P62)*'Fixed data'!$C$3</f>
        <v>-1.289752534995219E-2</v>
      </c>
      <c r="Q63" s="35">
        <f>AVERAGE(Q61:Q62)*'Fixed data'!$C$3</f>
        <v>-1.254215007134883E-2</v>
      </c>
      <c r="R63" s="35">
        <f>AVERAGE(R61:R62)*'Fixed data'!$C$3</f>
        <v>-1.2186774792745469E-2</v>
      </c>
      <c r="S63" s="35">
        <f>AVERAGE(S61:S62)*'Fixed data'!$C$3</f>
        <v>-1.183139951414211E-2</v>
      </c>
      <c r="T63" s="35">
        <f>AVERAGE(T61:T62)*'Fixed data'!$C$3</f>
        <v>-1.147602423553875E-2</v>
      </c>
      <c r="U63" s="35">
        <f>AVERAGE(U61:U62)*'Fixed data'!$C$3</f>
        <v>-1.1120648956935389E-2</v>
      </c>
      <c r="V63" s="35">
        <f>AVERAGE(V61:V62)*'Fixed data'!$C$3</f>
        <v>-1.0765273678332028E-2</v>
      </c>
      <c r="W63" s="35">
        <f>AVERAGE(W61:W62)*'Fixed data'!$C$3</f>
        <v>-1.0409898399728668E-2</v>
      </c>
      <c r="X63" s="35">
        <f>AVERAGE(X61:X62)*'Fixed data'!$C$3</f>
        <v>-1.0054523121125307E-2</v>
      </c>
      <c r="Y63" s="35">
        <f>AVERAGE(Y61:Y62)*'Fixed data'!$C$3</f>
        <v>-9.6991478425219463E-3</v>
      </c>
      <c r="Z63" s="35">
        <f>AVERAGE(Z61:Z62)*'Fixed data'!$C$3</f>
        <v>-9.3437725639185874E-3</v>
      </c>
      <c r="AA63" s="35">
        <f>AVERAGE(AA61:AA62)*'Fixed data'!$C$3</f>
        <v>-8.9883972853152267E-3</v>
      </c>
      <c r="AB63" s="35">
        <f>AVERAGE(AB61:AB62)*'Fixed data'!$C$3</f>
        <v>-8.6330220067118661E-3</v>
      </c>
      <c r="AC63" s="35">
        <f>AVERAGE(AC61:AC62)*'Fixed data'!$C$3</f>
        <v>-8.2776467281085054E-3</v>
      </c>
      <c r="AD63" s="35">
        <f>AVERAGE(AD61:AD62)*'Fixed data'!$C$3</f>
        <v>-7.9222714495051447E-3</v>
      </c>
      <c r="AE63" s="35">
        <f>AVERAGE(AE61:AE62)*'Fixed data'!$C$3</f>
        <v>-7.566896170901785E-3</v>
      </c>
      <c r="AF63" s="35">
        <f>AVERAGE(AF61:AF62)*'Fixed data'!$C$3</f>
        <v>-7.2115208922984243E-3</v>
      </c>
      <c r="AG63" s="35">
        <f>AVERAGE(AG61:AG62)*'Fixed data'!$C$3</f>
        <v>-6.8561456136950636E-3</v>
      </c>
      <c r="AH63" s="35">
        <f>AVERAGE(AH61:AH62)*'Fixed data'!$C$3</f>
        <v>-6.5007703350917038E-3</v>
      </c>
      <c r="AI63" s="35">
        <f>AVERAGE(AI61:AI62)*'Fixed data'!$C$3</f>
        <v>-6.1453950564883432E-3</v>
      </c>
      <c r="AJ63" s="35">
        <f>AVERAGE(AJ61:AJ62)*'Fixed data'!$C$3</f>
        <v>-5.7900197778849825E-3</v>
      </c>
      <c r="AK63" s="35">
        <f>AVERAGE(AK61:AK62)*'Fixed data'!$C$3</f>
        <v>-5.4346444992816227E-3</v>
      </c>
      <c r="AL63" s="35">
        <f>AVERAGE(AL61:AL62)*'Fixed data'!$C$3</f>
        <v>-5.0792692206782621E-3</v>
      </c>
      <c r="AM63" s="35">
        <f>AVERAGE(AM61:AM62)*'Fixed data'!$C$3</f>
        <v>-4.7238939420749014E-3</v>
      </c>
      <c r="AN63" s="35">
        <f>AVERAGE(AN61:AN62)*'Fixed data'!$C$3</f>
        <v>-4.3685186634715416E-3</v>
      </c>
      <c r="AO63" s="35">
        <f>AVERAGE(AO61:AO62)*'Fixed data'!$C$3</f>
        <v>-4.013143384868181E-3</v>
      </c>
      <c r="AP63" s="35">
        <f>AVERAGE(AP61:AP62)*'Fixed data'!$C$3</f>
        <v>-3.6577681062648203E-3</v>
      </c>
      <c r="AQ63" s="35">
        <f>AVERAGE(AQ61:AQ62)*'Fixed data'!$C$3</f>
        <v>-3.3023928276614601E-3</v>
      </c>
      <c r="AR63" s="35">
        <f>AVERAGE(AR61:AR62)*'Fixed data'!$C$3</f>
        <v>-2.9470175490580999E-3</v>
      </c>
      <c r="AS63" s="35">
        <f>AVERAGE(AS61:AS62)*'Fixed data'!$C$3</f>
        <v>-2.5916422704547392E-3</v>
      </c>
      <c r="AT63" s="35">
        <f>AVERAGE(AT61:AT62)*'Fixed data'!$C$3</f>
        <v>-2.2362669918513794E-3</v>
      </c>
      <c r="AU63" s="35">
        <f>AVERAGE(AU61:AU62)*'Fixed data'!$C$3</f>
        <v>-1.880891713248019E-3</v>
      </c>
      <c r="AV63" s="35">
        <f>AVERAGE(AV61:AV62)*'Fixed data'!$C$3</f>
        <v>-1.5255164346446592E-3</v>
      </c>
      <c r="AW63" s="35">
        <f>AVERAGE(AW61:AW62)*'Fixed data'!$C$3</f>
        <v>-1.170141156041299E-3</v>
      </c>
      <c r="AX63" s="35">
        <f>AVERAGE(AX61:AX62)*'Fixed data'!$C$3</f>
        <v>-8.1476587743793889E-4</v>
      </c>
      <c r="AY63" s="35">
        <f>AVERAGE(AY61:AY62)*'Fixed data'!$C$3</f>
        <v>-4.5939059883457883E-4</v>
      </c>
      <c r="AZ63" s="35">
        <f>AVERAGE(AZ61:AZ62)*'Fixed data'!$C$3</f>
        <v>-1.7111762574119772E-4</v>
      </c>
      <c r="BA63" s="35">
        <f>AVERAGE(BA61:BA62)*'Fixed data'!$C$3</f>
        <v>-3.026614597474202E-5</v>
      </c>
      <c r="BB63" s="35">
        <f>AVERAGE(BB61:BB62)*'Fixed data'!$C$3</f>
        <v>1.263746052249104E-17</v>
      </c>
      <c r="BC63" s="35">
        <f>AVERAGE(BC61:BC62)*'Fixed data'!$C$3</f>
        <v>1.263746052249104E-17</v>
      </c>
      <c r="BD63" s="35">
        <f>AVERAGE(BD61:BD62)*'Fixed data'!$C$3</f>
        <v>1.263746052249104E-17</v>
      </c>
    </row>
    <row r="64" spans="1:56" ht="15.75" thickBot="1" x14ac:dyDescent="0.35">
      <c r="A64" s="112"/>
      <c r="B64" s="12" t="s">
        <v>92</v>
      </c>
      <c r="C64" s="12" t="s">
        <v>44</v>
      </c>
      <c r="D64" s="12" t="s">
        <v>39</v>
      </c>
      <c r="E64" s="53">
        <f t="shared" ref="E64:BD64" si="8">E29+E60+E63</f>
        <v>0</v>
      </c>
      <c r="F64" s="53">
        <f t="shared" si="8"/>
        <v>-6.7725398346857382E-2</v>
      </c>
      <c r="G64" s="53">
        <f t="shared" si="8"/>
        <v>-9.0392229312562286E-2</v>
      </c>
      <c r="H64" s="53">
        <f t="shared" si="8"/>
        <v>-5.0904571720228622E-2</v>
      </c>
      <c r="I64" s="53">
        <f t="shared" si="8"/>
        <v>-2.4269534265259716E-2</v>
      </c>
      <c r="J64" s="53">
        <f t="shared" si="8"/>
        <v>-2.3914158986656355E-2</v>
      </c>
      <c r="K64" s="53">
        <f t="shared" si="8"/>
        <v>-2.3558783708052995E-2</v>
      </c>
      <c r="L64" s="53">
        <f t="shared" si="8"/>
        <v>-2.3203408429449634E-2</v>
      </c>
      <c r="M64" s="53">
        <f t="shared" si="8"/>
        <v>-2.2848033150846277E-2</v>
      </c>
      <c r="N64" s="53">
        <f t="shared" si="8"/>
        <v>-2.2492657872242916E-2</v>
      </c>
      <c r="O64" s="53">
        <f t="shared" si="8"/>
        <v>-2.2137282593639555E-2</v>
      </c>
      <c r="P64" s="53">
        <f t="shared" si="8"/>
        <v>-2.1781907315036195E-2</v>
      </c>
      <c r="Q64" s="53">
        <f t="shared" si="8"/>
        <v>-2.1426532036432834E-2</v>
      </c>
      <c r="R64" s="53">
        <f t="shared" si="8"/>
        <v>-2.1071156757829473E-2</v>
      </c>
      <c r="S64" s="53">
        <f t="shared" si="8"/>
        <v>-2.0715781479226113E-2</v>
      </c>
      <c r="T64" s="53">
        <f t="shared" si="8"/>
        <v>-2.0360406200622752E-2</v>
      </c>
      <c r="U64" s="53">
        <f t="shared" si="8"/>
        <v>-2.0005030922019391E-2</v>
      </c>
      <c r="V64" s="53">
        <f t="shared" si="8"/>
        <v>-1.9649655643416031E-2</v>
      </c>
      <c r="W64" s="53">
        <f t="shared" si="8"/>
        <v>-1.929428036481267E-2</v>
      </c>
      <c r="X64" s="53">
        <f t="shared" si="8"/>
        <v>-1.8938905086209309E-2</v>
      </c>
      <c r="Y64" s="53">
        <f t="shared" si="8"/>
        <v>-1.8583529807605949E-2</v>
      </c>
      <c r="Z64" s="53">
        <f t="shared" si="8"/>
        <v>-1.8228154529002588E-2</v>
      </c>
      <c r="AA64" s="53">
        <f t="shared" si="8"/>
        <v>-1.7872779250399227E-2</v>
      </c>
      <c r="AB64" s="53">
        <f t="shared" si="8"/>
        <v>-1.7517403971795867E-2</v>
      </c>
      <c r="AC64" s="53">
        <f t="shared" si="8"/>
        <v>-1.7162028693192506E-2</v>
      </c>
      <c r="AD64" s="53">
        <f t="shared" si="8"/>
        <v>-1.6806653414589146E-2</v>
      </c>
      <c r="AE64" s="53">
        <f t="shared" si="8"/>
        <v>-1.6451278135985788E-2</v>
      </c>
      <c r="AF64" s="53">
        <f t="shared" si="8"/>
        <v>-1.6095902857382428E-2</v>
      </c>
      <c r="AG64" s="53">
        <f t="shared" si="8"/>
        <v>-1.5740527578779067E-2</v>
      </c>
      <c r="AH64" s="53">
        <f t="shared" si="8"/>
        <v>-1.5385152300175706E-2</v>
      </c>
      <c r="AI64" s="53">
        <f t="shared" si="8"/>
        <v>-1.5029777021572346E-2</v>
      </c>
      <c r="AJ64" s="53">
        <f t="shared" si="8"/>
        <v>-1.4674401742968985E-2</v>
      </c>
      <c r="AK64" s="53">
        <f t="shared" si="8"/>
        <v>-1.4319026464365624E-2</v>
      </c>
      <c r="AL64" s="53">
        <f t="shared" si="8"/>
        <v>-1.3963651185762264E-2</v>
      </c>
      <c r="AM64" s="53">
        <f t="shared" si="8"/>
        <v>-1.3608275907158903E-2</v>
      </c>
      <c r="AN64" s="53">
        <f t="shared" si="8"/>
        <v>-1.3252900628555544E-2</v>
      </c>
      <c r="AO64" s="53">
        <f t="shared" si="8"/>
        <v>-1.2897525349952184E-2</v>
      </c>
      <c r="AP64" s="53">
        <f t="shared" si="8"/>
        <v>-1.2542150071348823E-2</v>
      </c>
      <c r="AQ64" s="53">
        <f t="shared" si="8"/>
        <v>-1.2186774792745462E-2</v>
      </c>
      <c r="AR64" s="53">
        <f t="shared" si="8"/>
        <v>-1.1831399514142103E-2</v>
      </c>
      <c r="AS64" s="53">
        <f t="shared" si="8"/>
        <v>-1.1476024235538743E-2</v>
      </c>
      <c r="AT64" s="53">
        <f t="shared" si="8"/>
        <v>-1.1120648956935382E-2</v>
      </c>
      <c r="AU64" s="53">
        <f t="shared" si="8"/>
        <v>-1.0765273678332021E-2</v>
      </c>
      <c r="AV64" s="53">
        <f t="shared" si="8"/>
        <v>-1.0409898399728662E-2</v>
      </c>
      <c r="AW64" s="53">
        <f t="shared" si="8"/>
        <v>-1.0054523121125302E-2</v>
      </c>
      <c r="AX64" s="53">
        <f t="shared" si="8"/>
        <v>-9.6991478425219411E-3</v>
      </c>
      <c r="AY64" s="53">
        <f t="shared" si="8"/>
        <v>-9.3437725639185822E-3</v>
      </c>
      <c r="AZ64" s="53">
        <f t="shared" si="8"/>
        <v>-5.7003843153262497E-3</v>
      </c>
      <c r="BA64" s="53">
        <f t="shared" si="8"/>
        <v>-1.5435734447124749E-3</v>
      </c>
      <c r="BB64" s="53">
        <f t="shared" si="8"/>
        <v>1.263746052249104E-17</v>
      </c>
      <c r="BC64" s="53">
        <f t="shared" si="8"/>
        <v>1.263746052249104E-17</v>
      </c>
      <c r="BD64" s="53">
        <f t="shared" si="8"/>
        <v>1.263746052249104E-17</v>
      </c>
    </row>
    <row r="65" spans="1:56" ht="12.75" customHeight="1" x14ac:dyDescent="0.3">
      <c r="A65" s="197" t="s">
        <v>227</v>
      </c>
      <c r="B65" s="9" t="s">
        <v>35</v>
      </c>
      <c r="D65" s="4" t="s">
        <v>39</v>
      </c>
      <c r="E65" s="35">
        <f>'Fixed data'!$G$6*E86/1000000</f>
        <v>0</v>
      </c>
      <c r="F65" s="35">
        <f>'Fixed data'!$G$6*F86/1000000</f>
        <v>1.5185642608345583E-2</v>
      </c>
      <c r="G65" s="35">
        <f>'Fixed data'!$G$6*G86/1000000</f>
        <v>4.5512990757877542E-2</v>
      </c>
      <c r="H65" s="35">
        <f>'Fixed data'!$G$6*H86/1000000</f>
        <v>6.6223469820599859E-2</v>
      </c>
      <c r="I65" s="35">
        <f>'Fixed data'!$G$6*I86/1000000</f>
        <v>7.1792243342135798E-2</v>
      </c>
      <c r="J65" s="35">
        <f>'Fixed data'!$G$6*J86/1000000</f>
        <v>7.1792243342135798E-2</v>
      </c>
      <c r="K65" s="35">
        <f>'Fixed data'!$G$6*K86/1000000</f>
        <v>7.1792243342135798E-2</v>
      </c>
      <c r="L65" s="35">
        <f>'Fixed data'!$G$6*L86/1000000</f>
        <v>7.1792243342135798E-2</v>
      </c>
      <c r="M65" s="35">
        <f>'Fixed data'!$G$6*M86/1000000</f>
        <v>7.1792243342135798E-2</v>
      </c>
      <c r="N65" s="35">
        <f>'Fixed data'!$G$6*N86/1000000</f>
        <v>7.1792243342135798E-2</v>
      </c>
      <c r="O65" s="35">
        <f>'Fixed data'!$G$6*O86/1000000</f>
        <v>7.1792243342135798E-2</v>
      </c>
      <c r="P65" s="35">
        <f>'Fixed data'!$G$6*P86/1000000</f>
        <v>7.1792243342135798E-2</v>
      </c>
      <c r="Q65" s="35">
        <f>'Fixed data'!$G$6*Q86/1000000</f>
        <v>7.1792243342135798E-2</v>
      </c>
      <c r="R65" s="35">
        <f>'Fixed data'!$G$6*R86/1000000</f>
        <v>7.1792243342135798E-2</v>
      </c>
      <c r="S65" s="35">
        <f>'Fixed data'!$G$6*S86/1000000</f>
        <v>7.1792243342135798E-2</v>
      </c>
      <c r="T65" s="35">
        <f>'Fixed data'!$G$6*T86/1000000</f>
        <v>7.1792243342135798E-2</v>
      </c>
      <c r="U65" s="35">
        <f>'Fixed data'!$G$6*U86/1000000</f>
        <v>7.1792243342135798E-2</v>
      </c>
      <c r="V65" s="35">
        <f>'Fixed data'!$G$6*V86/1000000</f>
        <v>7.1792243342135798E-2</v>
      </c>
      <c r="W65" s="35">
        <f>'Fixed data'!$G$6*W86/1000000</f>
        <v>7.1792243342135798E-2</v>
      </c>
      <c r="X65" s="35">
        <f>'Fixed data'!$G$6*X86/1000000</f>
        <v>7.1792243342135798E-2</v>
      </c>
      <c r="Y65" s="35">
        <f>'Fixed data'!$G$6*Y86/1000000</f>
        <v>7.1792243342135798E-2</v>
      </c>
      <c r="Z65" s="35">
        <f>'Fixed data'!$G$6*Z86/1000000</f>
        <v>7.1792243342135798E-2</v>
      </c>
      <c r="AA65" s="35">
        <f>'Fixed data'!$G$6*AA86/1000000</f>
        <v>7.1792243342135798E-2</v>
      </c>
      <c r="AB65" s="35">
        <f>'Fixed data'!$G$6*AB86/1000000</f>
        <v>7.1792243342135798E-2</v>
      </c>
      <c r="AC65" s="35">
        <f>'Fixed data'!$G$6*AC86/1000000</f>
        <v>7.1792243342135798E-2</v>
      </c>
      <c r="AD65" s="35">
        <f>'Fixed data'!$G$6*AD86/1000000</f>
        <v>7.1792243342135798E-2</v>
      </c>
      <c r="AE65" s="35">
        <f>'Fixed data'!$G$6*AE86/1000000</f>
        <v>7.1792243342135798E-2</v>
      </c>
      <c r="AF65" s="35">
        <f>'Fixed data'!$G$6*AF86/1000000</f>
        <v>7.1792243342135798E-2</v>
      </c>
      <c r="AG65" s="35">
        <f>'Fixed data'!$G$6*AG86/1000000</f>
        <v>7.1792243342135798E-2</v>
      </c>
      <c r="AH65" s="35">
        <f>'Fixed data'!$G$6*AH86/1000000</f>
        <v>7.1792243342135798E-2</v>
      </c>
      <c r="AI65" s="35">
        <f>'Fixed data'!$G$6*AI86/1000000</f>
        <v>7.1792243342135798E-2</v>
      </c>
      <c r="AJ65" s="35">
        <f>'Fixed data'!$G$6*AJ86/1000000</f>
        <v>7.1792243342135798E-2</v>
      </c>
      <c r="AK65" s="35">
        <f>'Fixed data'!$G$6*AK86/1000000</f>
        <v>7.1792243342135798E-2</v>
      </c>
      <c r="AL65" s="35">
        <f>'Fixed data'!$G$6*AL86/1000000</f>
        <v>7.1792243342135798E-2</v>
      </c>
      <c r="AM65" s="35">
        <f>'Fixed data'!$G$6*AM86/1000000</f>
        <v>7.1792243342135798E-2</v>
      </c>
      <c r="AN65" s="35">
        <f>'Fixed data'!$G$6*AN86/1000000</f>
        <v>7.1792243342135798E-2</v>
      </c>
      <c r="AO65" s="35">
        <f>'Fixed data'!$G$6*AO86/1000000</f>
        <v>7.1792243342135798E-2</v>
      </c>
      <c r="AP65" s="35">
        <f>'Fixed data'!$G$6*AP86/1000000</f>
        <v>7.1792243342135798E-2</v>
      </c>
      <c r="AQ65" s="35">
        <f>'Fixed data'!$G$6*AQ86/1000000</f>
        <v>7.1792243342135798E-2</v>
      </c>
      <c r="AR65" s="35">
        <f>'Fixed data'!$G$6*AR86/1000000</f>
        <v>7.1792243342135798E-2</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98"/>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98"/>
      <c r="B67" s="9" t="s">
        <v>295</v>
      </c>
      <c r="C67" s="11"/>
      <c r="D67" s="11" t="s">
        <v>39</v>
      </c>
      <c r="E67" s="81">
        <f>'Fixed data'!$G$7*E$88/1000000</f>
        <v>0</v>
      </c>
      <c r="F67" s="81">
        <f>'Fixed data'!$G$7*F$88/1000000</f>
        <v>0</v>
      </c>
      <c r="G67" s="81">
        <f>'Fixed data'!$G$7*G$88/1000000</f>
        <v>0</v>
      </c>
      <c r="H67" s="81">
        <f>'Fixed data'!$G$7*H$88/1000000</f>
        <v>0</v>
      </c>
      <c r="I67" s="81">
        <f>'Fixed data'!$G$7*I$88/1000000</f>
        <v>0</v>
      </c>
      <c r="J67" s="81">
        <f>'Fixed data'!$G$7*J$88/1000000</f>
        <v>0</v>
      </c>
      <c r="K67" s="81">
        <f>'Fixed data'!$G$7*K$88/1000000</f>
        <v>0</v>
      </c>
      <c r="L67" s="81">
        <f>'Fixed data'!$G$7*L$88/1000000</f>
        <v>0</v>
      </c>
      <c r="M67" s="81">
        <f>'Fixed data'!$G$7*M$88/1000000</f>
        <v>0</v>
      </c>
      <c r="N67" s="81">
        <f>'Fixed data'!$G$7*N$88/1000000</f>
        <v>0</v>
      </c>
      <c r="O67" s="81">
        <f>'Fixed data'!$G$7*O$88/1000000</f>
        <v>0</v>
      </c>
      <c r="P67" s="81">
        <f>'Fixed data'!$G$7*P$88/1000000</f>
        <v>0</v>
      </c>
      <c r="Q67" s="81">
        <f>'Fixed data'!$G$7*Q$88/1000000</f>
        <v>0</v>
      </c>
      <c r="R67" s="81">
        <f>'Fixed data'!$G$7*R$88/1000000</f>
        <v>0</v>
      </c>
      <c r="S67" s="81">
        <f>'Fixed data'!$G$7*S$88/1000000</f>
        <v>0</v>
      </c>
      <c r="T67" s="81">
        <f>'Fixed data'!$G$7*T$88/1000000</f>
        <v>0</v>
      </c>
      <c r="U67" s="81">
        <f>'Fixed data'!$G$7*U$88/1000000</f>
        <v>0</v>
      </c>
      <c r="V67" s="81">
        <f>'Fixed data'!$G$7*V$88/1000000</f>
        <v>0</v>
      </c>
      <c r="W67" s="81">
        <f>'Fixed data'!$G$7*W$88/1000000</f>
        <v>0</v>
      </c>
      <c r="X67" s="81">
        <f>'Fixed data'!$G$7*X$88/1000000</f>
        <v>0</v>
      </c>
      <c r="Y67" s="81">
        <f>'Fixed data'!$G$7*Y$88/1000000</f>
        <v>0</v>
      </c>
      <c r="Z67" s="81">
        <f>'Fixed data'!$G$7*Z$88/1000000</f>
        <v>0</v>
      </c>
      <c r="AA67" s="81">
        <f>'Fixed data'!$G$7*AA$88/1000000</f>
        <v>0</v>
      </c>
      <c r="AB67" s="81">
        <f>'Fixed data'!$G$7*AB$88/1000000</f>
        <v>0</v>
      </c>
      <c r="AC67" s="81">
        <f>'Fixed data'!$G$7*AC$88/1000000</f>
        <v>0</v>
      </c>
      <c r="AD67" s="81">
        <f>'Fixed data'!$G$7*AD$88/1000000</f>
        <v>0</v>
      </c>
      <c r="AE67" s="81">
        <f>'Fixed data'!$G$7*AE$88/1000000</f>
        <v>0</v>
      </c>
      <c r="AF67" s="81">
        <f>'Fixed data'!$G$7*AF$88/1000000</f>
        <v>0</v>
      </c>
      <c r="AG67" s="81">
        <f>'Fixed data'!$G$7*AG$88/1000000</f>
        <v>0</v>
      </c>
      <c r="AH67" s="81">
        <f>'Fixed data'!$G$7*AH$88/1000000</f>
        <v>0</v>
      </c>
      <c r="AI67" s="81">
        <f>'Fixed data'!$G$7*AI$88/1000000</f>
        <v>0</v>
      </c>
      <c r="AJ67" s="81">
        <f>'Fixed data'!$G$7*AJ$88/1000000</f>
        <v>0</v>
      </c>
      <c r="AK67" s="81">
        <f>'Fixed data'!$G$7*AK$88/1000000</f>
        <v>0</v>
      </c>
      <c r="AL67" s="81">
        <f>'Fixed data'!$G$7*AL$88/1000000</f>
        <v>0</v>
      </c>
      <c r="AM67" s="81">
        <f>'Fixed data'!$G$7*AM$88/1000000</f>
        <v>0</v>
      </c>
      <c r="AN67" s="81">
        <f>'Fixed data'!$G$7*AN$88/1000000</f>
        <v>0</v>
      </c>
      <c r="AO67" s="81">
        <f>'Fixed data'!$G$7*AO$88/1000000</f>
        <v>0</v>
      </c>
      <c r="AP67" s="81">
        <f>'Fixed data'!$G$7*AP$88/1000000</f>
        <v>0</v>
      </c>
      <c r="AQ67" s="81">
        <f>'Fixed data'!$G$7*AQ$88/1000000</f>
        <v>0</v>
      </c>
      <c r="AR67" s="81">
        <f>'Fixed data'!$G$7*AR$88/1000000</f>
        <v>0</v>
      </c>
      <c r="AS67" s="81">
        <f>'Fixed data'!$G$7*AS$88/1000000</f>
        <v>0</v>
      </c>
      <c r="AT67" s="81">
        <f>'Fixed data'!$G$7*AT$88/1000000</f>
        <v>0</v>
      </c>
      <c r="AU67" s="81">
        <f>'Fixed data'!$G$7*AU$88/1000000</f>
        <v>0</v>
      </c>
      <c r="AV67" s="81">
        <f>'Fixed data'!$G$7*AV$88/1000000</f>
        <v>0</v>
      </c>
      <c r="AW67" s="81">
        <f>'Fixed data'!$G$7*AW$88/1000000</f>
        <v>0</v>
      </c>
      <c r="AX67" s="81">
        <f>'Fixed data'!$G$7*AX$88/1000000</f>
        <v>0</v>
      </c>
      <c r="AY67" s="81">
        <f>'Fixed data'!$G$7*AY$88/1000000</f>
        <v>0</v>
      </c>
      <c r="AZ67" s="81">
        <f>'Fixed data'!$G$7*AZ$88/1000000</f>
        <v>0</v>
      </c>
      <c r="BA67" s="81">
        <f>'Fixed data'!$G$7*BA$88/1000000</f>
        <v>0</v>
      </c>
      <c r="BB67" s="81">
        <f>'Fixed data'!$G$7*BB$88/1000000</f>
        <v>0</v>
      </c>
      <c r="BC67" s="81">
        <f>'Fixed data'!$G$7*BC$88/1000000</f>
        <v>0</v>
      </c>
      <c r="BD67" s="81">
        <f>'Fixed data'!$G$7*BD$88/1000000</f>
        <v>0</v>
      </c>
    </row>
    <row r="68" spans="1:56" ht="15" customHeight="1" x14ac:dyDescent="0.3">
      <c r="A68" s="198"/>
      <c r="B68" s="9" t="s">
        <v>296</v>
      </c>
      <c r="C68" s="9"/>
      <c r="D68" s="9" t="s">
        <v>39</v>
      </c>
      <c r="E68" s="81">
        <f>'Fixed data'!$G$8*E89/1000000</f>
        <v>0</v>
      </c>
      <c r="F68" s="81">
        <f>'Fixed data'!$G$8*F89/1000000</f>
        <v>0</v>
      </c>
      <c r="G68" s="81">
        <f>'Fixed data'!$G$8*G89/1000000</f>
        <v>0</v>
      </c>
      <c r="H68" s="81">
        <f>'Fixed data'!$G$8*H89/1000000</f>
        <v>0</v>
      </c>
      <c r="I68" s="81">
        <f>'Fixed data'!$G$8*I89/1000000</f>
        <v>0</v>
      </c>
      <c r="J68" s="81">
        <f>'Fixed data'!$G$8*J89/1000000</f>
        <v>0</v>
      </c>
      <c r="K68" s="81">
        <f>'Fixed data'!$G$8*K89/1000000</f>
        <v>0</v>
      </c>
      <c r="L68" s="81">
        <f>'Fixed data'!$G$8*L89/1000000</f>
        <v>0</v>
      </c>
      <c r="M68" s="81">
        <f>'Fixed data'!$G$8*M89/1000000</f>
        <v>0</v>
      </c>
      <c r="N68" s="81">
        <f>'Fixed data'!$G$8*N89/1000000</f>
        <v>0</v>
      </c>
      <c r="O68" s="81">
        <f>'Fixed data'!$G$8*O89/1000000</f>
        <v>0</v>
      </c>
      <c r="P68" s="81">
        <f>'Fixed data'!$G$8*P89/1000000</f>
        <v>0</v>
      </c>
      <c r="Q68" s="81">
        <f>'Fixed data'!$G$8*Q89/1000000</f>
        <v>0</v>
      </c>
      <c r="R68" s="81">
        <f>'Fixed data'!$G$8*R89/1000000</f>
        <v>0</v>
      </c>
      <c r="S68" s="81">
        <f>'Fixed data'!$G$8*S89/1000000</f>
        <v>0</v>
      </c>
      <c r="T68" s="81">
        <f>'Fixed data'!$G$8*T89/1000000</f>
        <v>0</v>
      </c>
      <c r="U68" s="81">
        <f>'Fixed data'!$G$8*U89/1000000</f>
        <v>0</v>
      </c>
      <c r="V68" s="81">
        <f>'Fixed data'!$G$8*V89/1000000</f>
        <v>0</v>
      </c>
      <c r="W68" s="81">
        <f>'Fixed data'!$G$8*W89/1000000</f>
        <v>0</v>
      </c>
      <c r="X68" s="81">
        <f>'Fixed data'!$G$8*X89/1000000</f>
        <v>0</v>
      </c>
      <c r="Y68" s="81">
        <f>'Fixed data'!$G$8*Y89/1000000</f>
        <v>0</v>
      </c>
      <c r="Z68" s="81">
        <f>'Fixed data'!$G$8*Z89/1000000</f>
        <v>0</v>
      </c>
      <c r="AA68" s="81">
        <f>'Fixed data'!$G$8*AA89/1000000</f>
        <v>0</v>
      </c>
      <c r="AB68" s="81">
        <f>'Fixed data'!$G$8*AB89/1000000</f>
        <v>0</v>
      </c>
      <c r="AC68" s="81">
        <f>'Fixed data'!$G$8*AC89/1000000</f>
        <v>0</v>
      </c>
      <c r="AD68" s="81">
        <f>'Fixed data'!$G$8*AD89/1000000</f>
        <v>0</v>
      </c>
      <c r="AE68" s="81">
        <f>'Fixed data'!$G$8*AE89/1000000</f>
        <v>0</v>
      </c>
      <c r="AF68" s="81">
        <f>'Fixed data'!$G$8*AF89/1000000</f>
        <v>0</v>
      </c>
      <c r="AG68" s="81">
        <f>'Fixed data'!$G$8*AG89/1000000</f>
        <v>0</v>
      </c>
      <c r="AH68" s="81">
        <f>'Fixed data'!$G$8*AH89/1000000</f>
        <v>0</v>
      </c>
      <c r="AI68" s="81">
        <f>'Fixed data'!$G$8*AI89/1000000</f>
        <v>0</v>
      </c>
      <c r="AJ68" s="81">
        <f>'Fixed data'!$G$8*AJ89/1000000</f>
        <v>0</v>
      </c>
      <c r="AK68" s="81">
        <f>'Fixed data'!$G$8*AK89/1000000</f>
        <v>0</v>
      </c>
      <c r="AL68" s="81">
        <f>'Fixed data'!$G$8*AL89/1000000</f>
        <v>0</v>
      </c>
      <c r="AM68" s="81">
        <f>'Fixed data'!$G$8*AM89/1000000</f>
        <v>0</v>
      </c>
      <c r="AN68" s="81">
        <f>'Fixed data'!$G$8*AN89/1000000</f>
        <v>0</v>
      </c>
      <c r="AO68" s="81">
        <f>'Fixed data'!$G$8*AO89/1000000</f>
        <v>0</v>
      </c>
      <c r="AP68" s="81">
        <f>'Fixed data'!$G$8*AP89/1000000</f>
        <v>0</v>
      </c>
      <c r="AQ68" s="81">
        <f>'Fixed data'!$G$8*AQ89/1000000</f>
        <v>0</v>
      </c>
      <c r="AR68" s="81">
        <f>'Fixed data'!$G$8*AR89/1000000</f>
        <v>0</v>
      </c>
      <c r="AS68" s="81">
        <f>'Fixed data'!$G$8*AS89/1000000</f>
        <v>0</v>
      </c>
      <c r="AT68" s="81">
        <f>'Fixed data'!$G$8*AT89/1000000</f>
        <v>0</v>
      </c>
      <c r="AU68" s="81">
        <f>'Fixed data'!$G$8*AU89/1000000</f>
        <v>0</v>
      </c>
      <c r="AV68" s="81">
        <f>'Fixed data'!$G$8*AV89/1000000</f>
        <v>0</v>
      </c>
      <c r="AW68" s="81">
        <f>'Fixed data'!$G$8*AW89/1000000</f>
        <v>0</v>
      </c>
      <c r="AX68" s="81">
        <f>'Fixed data'!$G$8*AX89/1000000</f>
        <v>0</v>
      </c>
      <c r="AY68" s="81">
        <f>'Fixed data'!$G$8*AY89/1000000</f>
        <v>0</v>
      </c>
      <c r="AZ68" s="81">
        <f>'Fixed data'!$G$8*AZ89/1000000</f>
        <v>0</v>
      </c>
      <c r="BA68" s="81">
        <f>'Fixed data'!$G$8*BA89/1000000</f>
        <v>0</v>
      </c>
      <c r="BB68" s="81">
        <f>'Fixed data'!$G$8*BB89/1000000</f>
        <v>0</v>
      </c>
      <c r="BC68" s="81">
        <f>'Fixed data'!$G$8*BC89/1000000</f>
        <v>0</v>
      </c>
      <c r="BD68" s="81">
        <f>'Fixed data'!$G$8*BD89/1000000</f>
        <v>0</v>
      </c>
    </row>
    <row r="69" spans="1:56" ht="15" customHeight="1" x14ac:dyDescent="0.3">
      <c r="A69" s="198"/>
      <c r="B69" s="4" t="s">
        <v>200</v>
      </c>
      <c r="D69" s="9" t="s">
        <v>39</v>
      </c>
      <c r="E69" s="35"/>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98"/>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98"/>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98"/>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98"/>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98"/>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98"/>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9"/>
      <c r="B76" s="13" t="s">
        <v>98</v>
      </c>
      <c r="C76" s="13"/>
      <c r="D76" s="13" t="s">
        <v>39</v>
      </c>
      <c r="E76" s="53">
        <f>SUM(E65:E75)</f>
        <v>0</v>
      </c>
      <c r="F76" s="53">
        <f t="shared" ref="F76:BD76" si="9">SUM(F65:F75)</f>
        <v>1.5185642608345583E-2</v>
      </c>
      <c r="G76" s="53">
        <f t="shared" si="9"/>
        <v>4.5512990757877542E-2</v>
      </c>
      <c r="H76" s="53">
        <f t="shared" si="9"/>
        <v>6.6223469820599859E-2</v>
      </c>
      <c r="I76" s="53">
        <f t="shared" si="9"/>
        <v>7.1792243342135798E-2</v>
      </c>
      <c r="J76" s="53">
        <f t="shared" si="9"/>
        <v>7.1792243342135798E-2</v>
      </c>
      <c r="K76" s="53">
        <f t="shared" si="9"/>
        <v>7.1792243342135798E-2</v>
      </c>
      <c r="L76" s="53">
        <f t="shared" si="9"/>
        <v>7.1792243342135798E-2</v>
      </c>
      <c r="M76" s="53">
        <f t="shared" si="9"/>
        <v>7.1792243342135798E-2</v>
      </c>
      <c r="N76" s="53">
        <f t="shared" si="9"/>
        <v>7.1792243342135798E-2</v>
      </c>
      <c r="O76" s="53">
        <f t="shared" si="9"/>
        <v>7.1792243342135798E-2</v>
      </c>
      <c r="P76" s="53">
        <f t="shared" si="9"/>
        <v>7.1792243342135798E-2</v>
      </c>
      <c r="Q76" s="53">
        <f t="shared" si="9"/>
        <v>7.1792243342135798E-2</v>
      </c>
      <c r="R76" s="53">
        <f t="shared" si="9"/>
        <v>7.1792243342135798E-2</v>
      </c>
      <c r="S76" s="53">
        <f t="shared" si="9"/>
        <v>7.1792243342135798E-2</v>
      </c>
      <c r="T76" s="53">
        <f t="shared" si="9"/>
        <v>7.1792243342135798E-2</v>
      </c>
      <c r="U76" s="53">
        <f t="shared" si="9"/>
        <v>7.1792243342135798E-2</v>
      </c>
      <c r="V76" s="53">
        <f t="shared" si="9"/>
        <v>7.1792243342135798E-2</v>
      </c>
      <c r="W76" s="53">
        <f t="shared" si="9"/>
        <v>7.1792243342135798E-2</v>
      </c>
      <c r="X76" s="53">
        <f t="shared" si="9"/>
        <v>7.1792243342135798E-2</v>
      </c>
      <c r="Y76" s="53">
        <f t="shared" si="9"/>
        <v>7.1792243342135798E-2</v>
      </c>
      <c r="Z76" s="53">
        <f t="shared" si="9"/>
        <v>7.1792243342135798E-2</v>
      </c>
      <c r="AA76" s="53">
        <f t="shared" si="9"/>
        <v>7.1792243342135798E-2</v>
      </c>
      <c r="AB76" s="53">
        <f t="shared" si="9"/>
        <v>7.1792243342135798E-2</v>
      </c>
      <c r="AC76" s="53">
        <f t="shared" si="9"/>
        <v>7.1792243342135798E-2</v>
      </c>
      <c r="AD76" s="53">
        <f t="shared" si="9"/>
        <v>7.1792243342135798E-2</v>
      </c>
      <c r="AE76" s="53">
        <f t="shared" si="9"/>
        <v>7.1792243342135798E-2</v>
      </c>
      <c r="AF76" s="53">
        <f t="shared" si="9"/>
        <v>7.1792243342135798E-2</v>
      </c>
      <c r="AG76" s="53">
        <f t="shared" si="9"/>
        <v>7.1792243342135798E-2</v>
      </c>
      <c r="AH76" s="53">
        <f t="shared" si="9"/>
        <v>7.1792243342135798E-2</v>
      </c>
      <c r="AI76" s="53">
        <f t="shared" si="9"/>
        <v>7.1792243342135798E-2</v>
      </c>
      <c r="AJ76" s="53">
        <f t="shared" si="9"/>
        <v>7.1792243342135798E-2</v>
      </c>
      <c r="AK76" s="53">
        <f t="shared" si="9"/>
        <v>7.1792243342135798E-2</v>
      </c>
      <c r="AL76" s="53">
        <f t="shared" si="9"/>
        <v>7.1792243342135798E-2</v>
      </c>
      <c r="AM76" s="53">
        <f t="shared" si="9"/>
        <v>7.1792243342135798E-2</v>
      </c>
      <c r="AN76" s="53">
        <f t="shared" si="9"/>
        <v>7.1792243342135798E-2</v>
      </c>
      <c r="AO76" s="53">
        <f t="shared" si="9"/>
        <v>7.1792243342135798E-2</v>
      </c>
      <c r="AP76" s="53">
        <f t="shared" si="9"/>
        <v>7.1792243342135798E-2</v>
      </c>
      <c r="AQ76" s="53">
        <f t="shared" si="9"/>
        <v>7.1792243342135798E-2</v>
      </c>
      <c r="AR76" s="53">
        <f t="shared" si="9"/>
        <v>7.1792243342135798E-2</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4"/>
      <c r="B77" s="14" t="s">
        <v>16</v>
      </c>
      <c r="C77" s="14"/>
      <c r="D77" s="14" t="s">
        <v>39</v>
      </c>
      <c r="E77" s="54">
        <f>IF('Fixed data'!$G$19=FALSE,E64+E76,E64)</f>
        <v>0</v>
      </c>
      <c r="F77" s="54">
        <f>IF('Fixed data'!$G$19=FALSE,F64+F76,F64)</f>
        <v>-5.2539755738511801E-2</v>
      </c>
      <c r="G77" s="54">
        <f>IF('Fixed data'!$G$19=FALSE,G64+G76,G64)</f>
        <v>-4.4879238554684744E-2</v>
      </c>
      <c r="H77" s="54">
        <f>IF('Fixed data'!$G$19=FALSE,H64+H76,H64)</f>
        <v>1.5318898100371237E-2</v>
      </c>
      <c r="I77" s="54">
        <f>IF('Fixed data'!$G$19=FALSE,I64+I76,I64)</f>
        <v>4.7522709076876085E-2</v>
      </c>
      <c r="J77" s="54">
        <f>IF('Fixed data'!$G$19=FALSE,J64+J76,J64)</f>
        <v>4.7878084355479439E-2</v>
      </c>
      <c r="K77" s="54">
        <f>IF('Fixed data'!$G$19=FALSE,K64+K76,K64)</f>
        <v>4.8233459634082806E-2</v>
      </c>
      <c r="L77" s="54">
        <f>IF('Fixed data'!$G$19=FALSE,L64+L76,L64)</f>
        <v>4.858883491268616E-2</v>
      </c>
      <c r="M77" s="54">
        <f>IF('Fixed data'!$G$19=FALSE,M64+M76,M64)</f>
        <v>4.8944210191289521E-2</v>
      </c>
      <c r="N77" s="54">
        <f>IF('Fixed data'!$G$19=FALSE,N64+N76,N64)</f>
        <v>4.9299585469892881E-2</v>
      </c>
      <c r="O77" s="54">
        <f>IF('Fixed data'!$G$19=FALSE,O64+O76,O64)</f>
        <v>4.9654960748496242E-2</v>
      </c>
      <c r="P77" s="54">
        <f>IF('Fixed data'!$G$19=FALSE,P64+P76,P64)</f>
        <v>5.0010336027099603E-2</v>
      </c>
      <c r="Q77" s="54">
        <f>IF('Fixed data'!$G$19=FALSE,Q64+Q76,Q64)</f>
        <v>5.0365711305702963E-2</v>
      </c>
      <c r="R77" s="54">
        <f>IF('Fixed data'!$G$19=FALSE,R64+R76,R64)</f>
        <v>5.0721086584306324E-2</v>
      </c>
      <c r="S77" s="54">
        <f>IF('Fixed data'!$G$19=FALSE,S64+S76,S64)</f>
        <v>5.1076461862909685E-2</v>
      </c>
      <c r="T77" s="54">
        <f>IF('Fixed data'!$G$19=FALSE,T64+T76,T64)</f>
        <v>5.1431837141513045E-2</v>
      </c>
      <c r="U77" s="54">
        <f>IF('Fixed data'!$G$19=FALSE,U64+U76,U64)</f>
        <v>5.1787212420116406E-2</v>
      </c>
      <c r="V77" s="54">
        <f>IF('Fixed data'!$G$19=FALSE,V64+V76,V64)</f>
        <v>5.2142587698719767E-2</v>
      </c>
      <c r="W77" s="54">
        <f>IF('Fixed data'!$G$19=FALSE,W64+W76,W64)</f>
        <v>5.2497962977323127E-2</v>
      </c>
      <c r="X77" s="54">
        <f>IF('Fixed data'!$G$19=FALSE,X64+X76,X64)</f>
        <v>5.2853338255926488E-2</v>
      </c>
      <c r="Y77" s="54">
        <f>IF('Fixed data'!$G$19=FALSE,Y64+Y76,Y64)</f>
        <v>5.3208713534529849E-2</v>
      </c>
      <c r="Z77" s="54">
        <f>IF('Fixed data'!$G$19=FALSE,Z64+Z76,Z64)</f>
        <v>5.3564088813133209E-2</v>
      </c>
      <c r="AA77" s="54">
        <f>IF('Fixed data'!$G$19=FALSE,AA64+AA76,AA64)</f>
        <v>5.391946409173657E-2</v>
      </c>
      <c r="AB77" s="54">
        <f>IF('Fixed data'!$G$19=FALSE,AB64+AB76,AB64)</f>
        <v>5.4274839370339931E-2</v>
      </c>
      <c r="AC77" s="54">
        <f>IF('Fixed data'!$G$19=FALSE,AC64+AC76,AC64)</f>
        <v>5.4630214648943291E-2</v>
      </c>
      <c r="AD77" s="54">
        <f>IF('Fixed data'!$G$19=FALSE,AD64+AD76,AD64)</f>
        <v>5.4985589927546652E-2</v>
      </c>
      <c r="AE77" s="54">
        <f>IF('Fixed data'!$G$19=FALSE,AE64+AE76,AE64)</f>
        <v>5.5340965206150006E-2</v>
      </c>
      <c r="AF77" s="54">
        <f>IF('Fixed data'!$G$19=FALSE,AF64+AF76,AF64)</f>
        <v>5.5696340484753373E-2</v>
      </c>
      <c r="AG77" s="54">
        <f>IF('Fixed data'!$G$19=FALSE,AG64+AG76,AG64)</f>
        <v>5.6051715763356727E-2</v>
      </c>
      <c r="AH77" s="54">
        <f>IF('Fixed data'!$G$19=FALSE,AH64+AH76,AH64)</f>
        <v>5.6407091041960095E-2</v>
      </c>
      <c r="AI77" s="54">
        <f>IF('Fixed data'!$G$19=FALSE,AI64+AI76,AI64)</f>
        <v>5.6762466320563448E-2</v>
      </c>
      <c r="AJ77" s="54">
        <f>IF('Fixed data'!$G$19=FALSE,AJ64+AJ76,AJ64)</f>
        <v>5.7117841599166816E-2</v>
      </c>
      <c r="AK77" s="54">
        <f>IF('Fixed data'!$G$19=FALSE,AK64+AK76,AK64)</f>
        <v>5.747321687777017E-2</v>
      </c>
      <c r="AL77" s="54">
        <f>IF('Fixed data'!$G$19=FALSE,AL64+AL76,AL64)</f>
        <v>5.7828592156373537E-2</v>
      </c>
      <c r="AM77" s="54">
        <f>IF('Fixed data'!$G$19=FALSE,AM64+AM76,AM64)</f>
        <v>5.8183967434976891E-2</v>
      </c>
      <c r="AN77" s="54">
        <f>IF('Fixed data'!$G$19=FALSE,AN64+AN76,AN64)</f>
        <v>5.8539342713580252E-2</v>
      </c>
      <c r="AO77" s="54">
        <f>IF('Fixed data'!$G$19=FALSE,AO64+AO76,AO64)</f>
        <v>5.8894717992183612E-2</v>
      </c>
      <c r="AP77" s="54">
        <f>IF('Fixed data'!$G$19=FALSE,AP64+AP76,AP64)</f>
        <v>5.9250093270786973E-2</v>
      </c>
      <c r="AQ77" s="54">
        <f>IF('Fixed data'!$G$19=FALSE,AQ64+AQ76,AQ64)</f>
        <v>5.9605468549390334E-2</v>
      </c>
      <c r="AR77" s="54">
        <f>IF('Fixed data'!$G$19=FALSE,AR64+AR76,AR64)</f>
        <v>5.9960843827993694E-2</v>
      </c>
      <c r="AS77" s="54">
        <f>IF('Fixed data'!$G$19=FALSE,AS64+AS76,AS64)</f>
        <v>-1.1476024235538743E-2</v>
      </c>
      <c r="AT77" s="54">
        <f>IF('Fixed data'!$G$19=FALSE,AT64+AT76,AT64)</f>
        <v>-1.1120648956935382E-2</v>
      </c>
      <c r="AU77" s="54">
        <f>IF('Fixed data'!$G$19=FALSE,AU64+AU76,AU64)</f>
        <v>-1.0765273678332021E-2</v>
      </c>
      <c r="AV77" s="54">
        <f>IF('Fixed data'!$G$19=FALSE,AV64+AV76,AV64)</f>
        <v>-1.0409898399728662E-2</v>
      </c>
      <c r="AW77" s="54">
        <f>IF('Fixed data'!$G$19=FALSE,AW64+AW76,AW64)</f>
        <v>-1.0054523121125302E-2</v>
      </c>
      <c r="AX77" s="54">
        <f>IF('Fixed data'!$G$19=FALSE,AX64+AX76,AX64)</f>
        <v>-9.6991478425219411E-3</v>
      </c>
      <c r="AY77" s="54">
        <f>IF('Fixed data'!$G$19=FALSE,AY64+AY76,AY64)</f>
        <v>-9.3437725639185822E-3</v>
      </c>
      <c r="AZ77" s="54">
        <f>IF('Fixed data'!$G$19=FALSE,AZ64+AZ76,AZ64)</f>
        <v>-5.7003843153262497E-3</v>
      </c>
      <c r="BA77" s="54">
        <f>IF('Fixed data'!$G$19=FALSE,BA64+BA76,BA64)</f>
        <v>-1.5435734447124749E-3</v>
      </c>
      <c r="BB77" s="54">
        <f>IF('Fixed data'!$G$19=FALSE,BB64+BB76,BB64)</f>
        <v>1.263746052249104E-17</v>
      </c>
      <c r="BC77" s="54">
        <f>IF('Fixed data'!$G$19=FALSE,BC64+BC76,BC64)</f>
        <v>1.263746052249104E-17</v>
      </c>
      <c r="BD77" s="54">
        <f>IF('Fixed data'!$G$19=FALSE,BD64+BD76,BD64)</f>
        <v>1.263746052249104E-17</v>
      </c>
    </row>
    <row r="78" spans="1:56" ht="15.75" outlineLevel="1" x14ac:dyDescent="0.3">
      <c r="A78" s="74"/>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4"/>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4"/>
      <c r="B80" s="11" t="s">
        <v>17</v>
      </c>
      <c r="C80" s="14"/>
      <c r="D80" s="9" t="s">
        <v>39</v>
      </c>
      <c r="E80" s="55">
        <f>IF('Fixed data'!$G$19=TRUE,(E77-SUM(E70:E71))*E78+SUM(E70:E71)*E79,E77*E78)</f>
        <v>0</v>
      </c>
      <c r="F80" s="55">
        <f t="shared" ref="F80:BD80" si="10">F77*F78</f>
        <v>-4.9046424176537894E-2</v>
      </c>
      <c r="G80" s="55">
        <f t="shared" si="10"/>
        <v>-4.0478501850332985E-2</v>
      </c>
      <c r="H80" s="55">
        <f t="shared" si="10"/>
        <v>1.3349534686474939E-2</v>
      </c>
      <c r="I80" s="55">
        <f t="shared" si="10"/>
        <v>4.0012845859153691E-2</v>
      </c>
      <c r="J80" s="55">
        <f t="shared" si="10"/>
        <v>3.8948852471403464E-2</v>
      </c>
      <c r="K80" s="55">
        <f t="shared" si="10"/>
        <v>3.7911063274896954E-2</v>
      </c>
      <c r="L80" s="55">
        <f t="shared" si="10"/>
        <v>3.6898922735777481E-2</v>
      </c>
      <c r="M80" s="55">
        <f t="shared" si="10"/>
        <v>3.5911882926707682E-2</v>
      </c>
      <c r="N80" s="55">
        <f t="shared" si="10"/>
        <v>3.4949403647699981E-2</v>
      </c>
      <c r="O80" s="55">
        <f t="shared" si="10"/>
        <v>3.4010952530076577E-2</v>
      </c>
      <c r="P80" s="55">
        <f t="shared" si="10"/>
        <v>3.309600512456163E-2</v>
      </c>
      <c r="Q80" s="55">
        <f t="shared" si="10"/>
        <v>3.2204044974460083E-2</v>
      </c>
      <c r="R80" s="55">
        <f t="shared" si="10"/>
        <v>3.1334563674830902E-2</v>
      </c>
      <c r="S80" s="55">
        <f t="shared" si="10"/>
        <v>3.0487060918518421E-2</v>
      </c>
      <c r="T80" s="55">
        <f t="shared" si="10"/>
        <v>2.9661044529862748E-2</v>
      </c>
      <c r="U80" s="55">
        <f t="shared" si="10"/>
        <v>2.8856030486870146E-2</v>
      </c>
      <c r="V80" s="55">
        <f t="shared" si="10"/>
        <v>2.8071542932585077E-2</v>
      </c>
      <c r="W80" s="55">
        <f t="shared" si="10"/>
        <v>2.7307114176369083E-2</v>
      </c>
      <c r="X80" s="55">
        <f t="shared" si="10"/>
        <v>2.6562284685755947E-2</v>
      </c>
      <c r="Y80" s="55">
        <f t="shared" si="10"/>
        <v>2.583660306951923E-2</v>
      </c>
      <c r="Z80" s="55">
        <f t="shared" si="10"/>
        <v>2.512962605255558E-2</v>
      </c>
      <c r="AA80" s="55">
        <f t="shared" si="10"/>
        <v>2.4440918443156968E-2</v>
      </c>
      <c r="AB80" s="55">
        <f t="shared" si="10"/>
        <v>2.3770053093215102E-2</v>
      </c>
      <c r="AC80" s="55">
        <f t="shared" si="10"/>
        <v>2.3116610851873595E-2</v>
      </c>
      <c r="AD80" s="55">
        <f t="shared" si="10"/>
        <v>2.248018051311651E-2</v>
      </c>
      <c r="AE80" s="55">
        <f t="shared" si="10"/>
        <v>2.1860358757756382E-2</v>
      </c>
      <c r="AF80" s="55">
        <f t="shared" si="10"/>
        <v>2.1256750090260412E-2</v>
      </c>
      <c r="AG80" s="55">
        <f t="shared" si="10"/>
        <v>2.0668966770830279E-2</v>
      </c>
      <c r="AH80" s="55">
        <f t="shared" si="10"/>
        <v>2.0096628743128911E-2</v>
      </c>
      <c r="AI80" s="55">
        <f t="shared" si="10"/>
        <v>2.270425685586382E-2</v>
      </c>
      <c r="AJ80" s="55">
        <f t="shared" si="10"/>
        <v>2.2180973202925443E-2</v>
      </c>
      <c r="AK80" s="55">
        <f t="shared" si="10"/>
        <v>2.1668911247207639E-2</v>
      </c>
      <c r="AL80" s="55">
        <f t="shared" si="10"/>
        <v>2.1167861218137712E-2</v>
      </c>
      <c r="AM80" s="55">
        <f t="shared" si="10"/>
        <v>2.0677616045014648E-2</v>
      </c>
      <c r="AN80" s="55">
        <f t="shared" si="10"/>
        <v>2.0197971377691078E-2</v>
      </c>
      <c r="AO80" s="55">
        <f t="shared" si="10"/>
        <v>1.9728725603759996E-2</v>
      </c>
      <c r="AP80" s="55">
        <f t="shared" si="10"/>
        <v>1.926967986243238E-2</v>
      </c>
      <c r="AQ80" s="55">
        <f t="shared" si="10"/>
        <v>1.882063805528391E-2</v>
      </c>
      <c r="AR80" s="55">
        <f t="shared" si="10"/>
        <v>1.8381406854041361E-2</v>
      </c>
      <c r="AS80" s="55">
        <f t="shared" si="10"/>
        <v>-3.4155861497965037E-3</v>
      </c>
      <c r="AT80" s="55">
        <f t="shared" si="10"/>
        <v>-3.213414093310058E-3</v>
      </c>
      <c r="AU80" s="55">
        <f t="shared" si="10"/>
        <v>-3.0201214840439405E-3</v>
      </c>
      <c r="AV80" s="55">
        <f t="shared" si="10"/>
        <v>-2.8353625825435578E-3</v>
      </c>
      <c r="AW80" s="55">
        <f t="shared" si="10"/>
        <v>-2.6588042567591546E-3</v>
      </c>
      <c r="AX80" s="55">
        <f t="shared" si="10"/>
        <v>-2.490125540937224E-3</v>
      </c>
      <c r="AY80" s="55">
        <f t="shared" si="10"/>
        <v>-2.3290172095122323E-3</v>
      </c>
      <c r="AZ80" s="55">
        <f t="shared" si="10"/>
        <v>-1.3794861692571535E-3</v>
      </c>
      <c r="BA80" s="55">
        <f t="shared" si="10"/>
        <v>-3.6266303184180512E-4</v>
      </c>
      <c r="BB80" s="55">
        <f t="shared" si="10"/>
        <v>2.8826942157437296E-18</v>
      </c>
      <c r="BC80" s="55">
        <f t="shared" si="10"/>
        <v>2.7987322482948833E-18</v>
      </c>
      <c r="BD80" s="55">
        <f t="shared" si="10"/>
        <v>2.7172157750435759E-18</v>
      </c>
    </row>
    <row r="81" spans="1:56" x14ac:dyDescent="0.3">
      <c r="A81" s="74"/>
      <c r="B81" s="15" t="s">
        <v>18</v>
      </c>
      <c r="C81" s="15"/>
      <c r="D81" s="14" t="s">
        <v>39</v>
      </c>
      <c r="E81" s="56">
        <f>+E80</f>
        <v>0</v>
      </c>
      <c r="F81" s="56">
        <f t="shared" ref="F81:BD81" si="11">+E81+F80</f>
        <v>-4.9046424176537894E-2</v>
      </c>
      <c r="G81" s="56">
        <f t="shared" si="11"/>
        <v>-8.9524926026870871E-2</v>
      </c>
      <c r="H81" s="56">
        <f t="shared" si="11"/>
        <v>-7.6175391340395929E-2</v>
      </c>
      <c r="I81" s="56">
        <f t="shared" si="11"/>
        <v>-3.6162545481242238E-2</v>
      </c>
      <c r="J81" s="56">
        <f t="shared" si="11"/>
        <v>2.7863069901612261E-3</v>
      </c>
      <c r="K81" s="56">
        <f t="shared" si="11"/>
        <v>4.069737026505818E-2</v>
      </c>
      <c r="L81" s="56">
        <f t="shared" si="11"/>
        <v>7.7596293000835662E-2</v>
      </c>
      <c r="M81" s="56">
        <f t="shared" si="11"/>
        <v>0.11350817592754334</v>
      </c>
      <c r="N81" s="56">
        <f t="shared" si="11"/>
        <v>0.1484575795752433</v>
      </c>
      <c r="O81" s="56">
        <f t="shared" si="11"/>
        <v>0.18246853210531988</v>
      </c>
      <c r="P81" s="56">
        <f t="shared" si="11"/>
        <v>0.2155645372298815</v>
      </c>
      <c r="Q81" s="56">
        <f t="shared" si="11"/>
        <v>0.24776858220434159</v>
      </c>
      <c r="R81" s="56">
        <f t="shared" si="11"/>
        <v>0.27910314587917251</v>
      </c>
      <c r="S81" s="56">
        <f t="shared" si="11"/>
        <v>0.30959020679769095</v>
      </c>
      <c r="T81" s="56">
        <f t="shared" si="11"/>
        <v>0.33925125132755368</v>
      </c>
      <c r="U81" s="56">
        <f t="shared" si="11"/>
        <v>0.36810728181442381</v>
      </c>
      <c r="V81" s="56">
        <f t="shared" si="11"/>
        <v>0.39617882474700888</v>
      </c>
      <c r="W81" s="56">
        <f t="shared" si="11"/>
        <v>0.42348593892337799</v>
      </c>
      <c r="X81" s="56">
        <f t="shared" si="11"/>
        <v>0.45004822360913393</v>
      </c>
      <c r="Y81" s="56">
        <f t="shared" si="11"/>
        <v>0.47588482667865317</v>
      </c>
      <c r="Z81" s="56">
        <f t="shared" si="11"/>
        <v>0.5010144527312087</v>
      </c>
      <c r="AA81" s="56">
        <f t="shared" si="11"/>
        <v>0.52545537117436569</v>
      </c>
      <c r="AB81" s="56">
        <f t="shared" si="11"/>
        <v>0.54922542426758081</v>
      </c>
      <c r="AC81" s="56">
        <f t="shared" si="11"/>
        <v>0.57234203511945436</v>
      </c>
      <c r="AD81" s="56">
        <f t="shared" si="11"/>
        <v>0.59482221563257087</v>
      </c>
      <c r="AE81" s="56">
        <f t="shared" si="11"/>
        <v>0.61668257439032725</v>
      </c>
      <c r="AF81" s="56">
        <f t="shared" si="11"/>
        <v>0.63793932448058766</v>
      </c>
      <c r="AG81" s="56">
        <f t="shared" si="11"/>
        <v>0.65860829125141795</v>
      </c>
      <c r="AH81" s="56">
        <f t="shared" si="11"/>
        <v>0.67870491999454685</v>
      </c>
      <c r="AI81" s="56">
        <f t="shared" si="11"/>
        <v>0.70140917685041071</v>
      </c>
      <c r="AJ81" s="56">
        <f t="shared" si="11"/>
        <v>0.72359015005333616</v>
      </c>
      <c r="AK81" s="56">
        <f t="shared" si="11"/>
        <v>0.74525906130054376</v>
      </c>
      <c r="AL81" s="56">
        <f t="shared" si="11"/>
        <v>0.7664269225186815</v>
      </c>
      <c r="AM81" s="56">
        <f t="shared" si="11"/>
        <v>0.78710453856369611</v>
      </c>
      <c r="AN81" s="56">
        <f t="shared" si="11"/>
        <v>0.80730250994138719</v>
      </c>
      <c r="AO81" s="56">
        <f t="shared" si="11"/>
        <v>0.82703123554514724</v>
      </c>
      <c r="AP81" s="56">
        <f t="shared" si="11"/>
        <v>0.84630091540757957</v>
      </c>
      <c r="AQ81" s="56">
        <f t="shared" si="11"/>
        <v>0.86512155346286346</v>
      </c>
      <c r="AR81" s="56">
        <f t="shared" si="11"/>
        <v>0.88350296031690478</v>
      </c>
      <c r="AS81" s="56">
        <f t="shared" si="11"/>
        <v>0.88008737416710825</v>
      </c>
      <c r="AT81" s="56">
        <f t="shared" si="11"/>
        <v>0.87687396007379814</v>
      </c>
      <c r="AU81" s="56">
        <f t="shared" si="11"/>
        <v>0.87385383858975418</v>
      </c>
      <c r="AV81" s="56">
        <f t="shared" si="11"/>
        <v>0.87101847600721061</v>
      </c>
      <c r="AW81" s="56">
        <f t="shared" si="11"/>
        <v>0.86835967175045148</v>
      </c>
      <c r="AX81" s="56">
        <f t="shared" si="11"/>
        <v>0.86586954620951428</v>
      </c>
      <c r="AY81" s="56">
        <f t="shared" si="11"/>
        <v>0.863540529000002</v>
      </c>
      <c r="AZ81" s="56">
        <f t="shared" si="11"/>
        <v>0.86216104283074479</v>
      </c>
      <c r="BA81" s="56">
        <f t="shared" si="11"/>
        <v>0.86179837979890295</v>
      </c>
      <c r="BB81" s="56">
        <f t="shared" si="11"/>
        <v>0.86179837979890295</v>
      </c>
      <c r="BC81" s="56">
        <f t="shared" si="11"/>
        <v>0.86179837979890295</v>
      </c>
      <c r="BD81" s="56">
        <f t="shared" si="11"/>
        <v>0.86179837979890295</v>
      </c>
    </row>
    <row r="82" spans="1:56" x14ac:dyDescent="0.3">
      <c r="A82" s="74"/>
      <c r="B82" s="14"/>
    </row>
    <row r="83" spans="1:56" x14ac:dyDescent="0.3">
      <c r="A83" s="74"/>
      <c r="E83" s="55"/>
    </row>
    <row r="84" spans="1:56" x14ac:dyDescent="0.3">
      <c r="A84" s="114"/>
      <c r="B84" s="121" t="s">
        <v>214</v>
      </c>
      <c r="C84" s="115"/>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16"/>
      <c r="AU84" s="116"/>
      <c r="AV84" s="116"/>
      <c r="AW84" s="116"/>
      <c r="AX84" s="116"/>
      <c r="AY84" s="116"/>
      <c r="AZ84" s="116"/>
      <c r="BA84" s="116"/>
      <c r="BB84" s="116"/>
      <c r="BC84" s="116"/>
      <c r="BD84" s="116"/>
    </row>
    <row r="85" spans="1:56" x14ac:dyDescent="0.3">
      <c r="A85" s="117"/>
      <c r="B85" s="118" t="s">
        <v>315</v>
      </c>
      <c r="C85" s="119"/>
      <c r="D85" s="120"/>
      <c r="E85" s="120"/>
      <c r="F85" s="120"/>
      <c r="G85" s="120"/>
      <c r="H85" s="120"/>
      <c r="I85" s="120"/>
      <c r="J85" s="120"/>
      <c r="K85" s="120"/>
      <c r="L85" s="120"/>
      <c r="M85" s="120"/>
      <c r="N85" s="120"/>
      <c r="O85" s="120"/>
      <c r="P85" s="120"/>
      <c r="Q85" s="120"/>
      <c r="R85" s="120"/>
      <c r="S85" s="120"/>
      <c r="T85" s="120"/>
      <c r="U85" s="120"/>
      <c r="V85" s="120"/>
      <c r="W85" s="120"/>
      <c r="X85" s="120"/>
      <c r="Y85" s="120"/>
      <c r="Z85" s="120"/>
      <c r="AA85" s="120"/>
      <c r="AB85" s="120"/>
      <c r="AC85" s="120"/>
      <c r="AD85" s="120"/>
      <c r="AE85" s="120"/>
      <c r="AF85" s="120"/>
      <c r="AG85" s="120"/>
      <c r="AH85" s="120"/>
      <c r="AI85" s="120"/>
      <c r="AJ85" s="120"/>
      <c r="AK85" s="120"/>
      <c r="AL85" s="120"/>
      <c r="AM85" s="120"/>
      <c r="AN85" s="120"/>
      <c r="AO85" s="120"/>
      <c r="AP85" s="120"/>
      <c r="AQ85" s="120"/>
      <c r="AR85" s="120"/>
      <c r="AS85" s="120"/>
      <c r="AT85" s="120"/>
      <c r="AU85" s="120"/>
      <c r="AV85" s="120"/>
      <c r="AW85" s="120"/>
      <c r="AX85" s="120"/>
      <c r="AY85" s="120"/>
      <c r="AZ85" s="120"/>
      <c r="BA85" s="120"/>
      <c r="BB85" s="120"/>
      <c r="BC85" s="120"/>
      <c r="BD85" s="120"/>
    </row>
    <row r="86" spans="1:56" ht="12.75" customHeight="1" x14ac:dyDescent="0.3">
      <c r="A86" s="200" t="s">
        <v>297</v>
      </c>
      <c r="B86" s="4" t="s">
        <v>209</v>
      </c>
      <c r="D86" s="4" t="s">
        <v>85</v>
      </c>
      <c r="E86" s="44">
        <v>0</v>
      </c>
      <c r="F86" s="44">
        <f>'Workings template'!C32</f>
        <v>313.61512901568045</v>
      </c>
      <c r="G86" s="44">
        <f>'Workings template'!D32</f>
        <v>939.93799515450905</v>
      </c>
      <c r="H86" s="44">
        <f>'Workings template'!E32</f>
        <v>1367.6524969868306</v>
      </c>
      <c r="I86" s="44">
        <f>'Workings template'!F32</f>
        <v>1482.6592616960043</v>
      </c>
      <c r="J86" s="44">
        <f>'Workings template'!$F$32</f>
        <v>1482.6592616960043</v>
      </c>
      <c r="K86" s="44">
        <f>'Workings template'!$F$32</f>
        <v>1482.6592616960043</v>
      </c>
      <c r="L86" s="44">
        <f>'Workings template'!$F$32</f>
        <v>1482.6592616960043</v>
      </c>
      <c r="M86" s="44">
        <f>'Workings template'!$F$32</f>
        <v>1482.6592616960043</v>
      </c>
      <c r="N86" s="44">
        <f>'Workings template'!$F$32</f>
        <v>1482.6592616960043</v>
      </c>
      <c r="O86" s="44">
        <f>'Workings template'!$F$32</f>
        <v>1482.6592616960043</v>
      </c>
      <c r="P86" s="44">
        <f>'Workings template'!$F$32</f>
        <v>1482.6592616960043</v>
      </c>
      <c r="Q86" s="44">
        <f>'Workings template'!$F$32</f>
        <v>1482.6592616960043</v>
      </c>
      <c r="R86" s="44">
        <f>'Workings template'!$F$32</f>
        <v>1482.6592616960043</v>
      </c>
      <c r="S86" s="44">
        <f>'Workings template'!$F$32</f>
        <v>1482.6592616960043</v>
      </c>
      <c r="T86" s="44">
        <f>'Workings template'!$F$32</f>
        <v>1482.6592616960043</v>
      </c>
      <c r="U86" s="44">
        <f>'Workings template'!$F$32</f>
        <v>1482.6592616960043</v>
      </c>
      <c r="V86" s="44">
        <f>'Workings template'!$F$32</f>
        <v>1482.6592616960043</v>
      </c>
      <c r="W86" s="44">
        <f>'Workings template'!$F$32</f>
        <v>1482.6592616960043</v>
      </c>
      <c r="X86" s="44">
        <f>'Workings template'!$F$32</f>
        <v>1482.6592616960043</v>
      </c>
      <c r="Y86" s="44">
        <f>'Workings template'!$F$32</f>
        <v>1482.6592616960043</v>
      </c>
      <c r="Z86" s="44">
        <f>'Workings template'!$F$32</f>
        <v>1482.6592616960043</v>
      </c>
      <c r="AA86" s="44">
        <f>'Workings template'!$F$32</f>
        <v>1482.6592616960043</v>
      </c>
      <c r="AB86" s="44">
        <f>'Workings template'!$F$32</f>
        <v>1482.6592616960043</v>
      </c>
      <c r="AC86" s="44">
        <f>'Workings template'!$F$32</f>
        <v>1482.6592616960043</v>
      </c>
      <c r="AD86" s="44">
        <f>'Workings template'!$F$32</f>
        <v>1482.6592616960043</v>
      </c>
      <c r="AE86" s="44">
        <f>'Workings template'!$F$32</f>
        <v>1482.6592616960043</v>
      </c>
      <c r="AF86" s="44">
        <f>'Workings template'!$F$32</f>
        <v>1482.6592616960043</v>
      </c>
      <c r="AG86" s="44">
        <f>'Workings template'!$F$32</f>
        <v>1482.6592616960043</v>
      </c>
      <c r="AH86" s="44">
        <f>'Workings template'!$F$32</f>
        <v>1482.6592616960043</v>
      </c>
      <c r="AI86" s="44">
        <f>'Workings template'!$F$32</f>
        <v>1482.6592616960043</v>
      </c>
      <c r="AJ86" s="44">
        <f>'Workings template'!$F$32</f>
        <v>1482.6592616960043</v>
      </c>
      <c r="AK86" s="44">
        <f>'Workings template'!$F$32</f>
        <v>1482.6592616960043</v>
      </c>
      <c r="AL86" s="44">
        <f>'Workings template'!$F$32</f>
        <v>1482.6592616960043</v>
      </c>
      <c r="AM86" s="44">
        <f>'Workings template'!$F$32</f>
        <v>1482.6592616960043</v>
      </c>
      <c r="AN86" s="44">
        <f>'Workings template'!$F$32</f>
        <v>1482.6592616960043</v>
      </c>
      <c r="AO86" s="44">
        <f>'Workings template'!$F$32</f>
        <v>1482.6592616960043</v>
      </c>
      <c r="AP86" s="44">
        <f>'Workings template'!$F$32</f>
        <v>1482.6592616960043</v>
      </c>
      <c r="AQ86" s="44">
        <f>'Workings template'!$F$32</f>
        <v>1482.6592616960043</v>
      </c>
      <c r="AR86" s="44">
        <f>'Workings template'!$F$32</f>
        <v>1482.6592616960043</v>
      </c>
      <c r="AS86" s="44"/>
      <c r="AT86" s="44"/>
      <c r="AU86" s="44"/>
      <c r="AV86" s="44"/>
      <c r="AW86" s="44"/>
      <c r="AX86" s="44"/>
      <c r="AY86" s="44"/>
      <c r="AZ86" s="44"/>
      <c r="BA86" s="44"/>
      <c r="BB86" s="44"/>
      <c r="BC86" s="44"/>
      <c r="BD86" s="44"/>
    </row>
    <row r="87" spans="1:56" x14ac:dyDescent="0.3">
      <c r="A87" s="200"/>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200"/>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200"/>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200"/>
      <c r="B90" s="4" t="s">
        <v>325</v>
      </c>
      <c r="D90" s="4" t="s">
        <v>87</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200"/>
      <c r="B91" s="4" t="s">
        <v>326</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200"/>
      <c r="B92" s="4" t="s">
        <v>327</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200"/>
      <c r="B93" s="4" t="s">
        <v>213</v>
      </c>
      <c r="D93" s="4" t="s">
        <v>88</v>
      </c>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row>
    <row r="94" spans="1:56" x14ac:dyDescent="0.3">
      <c r="C94" s="37"/>
    </row>
    <row r="95" spans="1:56" ht="16.5" x14ac:dyDescent="0.3">
      <c r="A95" s="85"/>
      <c r="C95" s="37"/>
    </row>
    <row r="96" spans="1:56" ht="16.5" x14ac:dyDescent="0.3">
      <c r="A96" s="85">
        <v>1</v>
      </c>
      <c r="B96" s="4" t="s">
        <v>328</v>
      </c>
    </row>
    <row r="97" spans="1:3" x14ac:dyDescent="0.3">
      <c r="B97" s="69" t="s">
        <v>152</v>
      </c>
    </row>
    <row r="98" spans="1:3" x14ac:dyDescent="0.3">
      <c r="B98" s="4" t="s">
        <v>312</v>
      </c>
    </row>
    <row r="99" spans="1:3" x14ac:dyDescent="0.3">
      <c r="B99" s="4" t="s">
        <v>329</v>
      </c>
    </row>
    <row r="100" spans="1:3" ht="16.5" x14ac:dyDescent="0.3">
      <c r="A100" s="85">
        <v>2</v>
      </c>
      <c r="B100" s="69" t="s">
        <v>151</v>
      </c>
    </row>
    <row r="105" spans="1:3" x14ac:dyDescent="0.3">
      <c r="C105" s="37"/>
    </row>
    <row r="170" spans="2:2" x14ac:dyDescent="0.3">
      <c r="B170" s="4" t="s">
        <v>195</v>
      </c>
    </row>
    <row r="171" spans="2:2" x14ac:dyDescent="0.3">
      <c r="B171" s="4" t="s">
        <v>194</v>
      </c>
    </row>
    <row r="172" spans="2:2" x14ac:dyDescent="0.3">
      <c r="B172" s="4" t="s">
        <v>313</v>
      </c>
    </row>
    <row r="173" spans="2:2" x14ac:dyDescent="0.3">
      <c r="B173" s="4" t="s">
        <v>155</v>
      </c>
    </row>
    <row r="174" spans="2:2" x14ac:dyDescent="0.3">
      <c r="B174" s="4" t="s">
        <v>156</v>
      </c>
    </row>
    <row r="175" spans="2:2" x14ac:dyDescent="0.3">
      <c r="B175" s="4" t="s">
        <v>157</v>
      </c>
    </row>
    <row r="176" spans="2:2" x14ac:dyDescent="0.3">
      <c r="B176" s="4" t="s">
        <v>158</v>
      </c>
    </row>
    <row r="177" spans="2:2" x14ac:dyDescent="0.3">
      <c r="B177" s="4" t="s">
        <v>159</v>
      </c>
    </row>
    <row r="178" spans="2:2" x14ac:dyDescent="0.3">
      <c r="B178" s="4" t="s">
        <v>160</v>
      </c>
    </row>
    <row r="179" spans="2:2" x14ac:dyDescent="0.3">
      <c r="B179" s="4" t="s">
        <v>161</v>
      </c>
    </row>
    <row r="180" spans="2:2" x14ac:dyDescent="0.3">
      <c r="B180" s="4" t="s">
        <v>162</v>
      </c>
    </row>
    <row r="181" spans="2:2" x14ac:dyDescent="0.3">
      <c r="B181" s="4" t="s">
        <v>163</v>
      </c>
    </row>
    <row r="182" spans="2:2" x14ac:dyDescent="0.3">
      <c r="B182" s="4" t="s">
        <v>196</v>
      </c>
    </row>
    <row r="183" spans="2:2" x14ac:dyDescent="0.3">
      <c r="B183" s="4" t="s">
        <v>164</v>
      </c>
    </row>
    <row r="184" spans="2:2" x14ac:dyDescent="0.3">
      <c r="B184" s="4" t="s">
        <v>165</v>
      </c>
    </row>
    <row r="185" spans="2:2" x14ac:dyDescent="0.3">
      <c r="B185" s="4" t="s">
        <v>166</v>
      </c>
    </row>
    <row r="186" spans="2:2" x14ac:dyDescent="0.3">
      <c r="B186" s="4" t="s">
        <v>167</v>
      </c>
    </row>
    <row r="187" spans="2:2" x14ac:dyDescent="0.3">
      <c r="B187" s="4" t="s">
        <v>168</v>
      </c>
    </row>
    <row r="188" spans="2:2" x14ac:dyDescent="0.3">
      <c r="B188" s="4" t="s">
        <v>169</v>
      </c>
    </row>
    <row r="189" spans="2:2" x14ac:dyDescent="0.3">
      <c r="B189" s="4" t="s">
        <v>170</v>
      </c>
    </row>
    <row r="190" spans="2:2" x14ac:dyDescent="0.3">
      <c r="B190" s="4" t="s">
        <v>171</v>
      </c>
    </row>
    <row r="191" spans="2:2" x14ac:dyDescent="0.3">
      <c r="B191" s="4" t="s">
        <v>172</v>
      </c>
    </row>
    <row r="192" spans="2:2" x14ac:dyDescent="0.3">
      <c r="B192" s="4" t="s">
        <v>197</v>
      </c>
    </row>
    <row r="193" spans="2:2" x14ac:dyDescent="0.3">
      <c r="B193" s="4" t="s">
        <v>198</v>
      </c>
    </row>
    <row r="194" spans="2:2" x14ac:dyDescent="0.3">
      <c r="B194" s="4" t="s">
        <v>173</v>
      </c>
    </row>
    <row r="195" spans="2:2" x14ac:dyDescent="0.3">
      <c r="B195" s="4" t="s">
        <v>174</v>
      </c>
    </row>
    <row r="196" spans="2:2" x14ac:dyDescent="0.3">
      <c r="B196" s="4" t="s">
        <v>175</v>
      </c>
    </row>
    <row r="197" spans="2:2" x14ac:dyDescent="0.3">
      <c r="B197" s="4" t="s">
        <v>176</v>
      </c>
    </row>
    <row r="198" spans="2:2" x14ac:dyDescent="0.3">
      <c r="B198" s="4" t="s">
        <v>177</v>
      </c>
    </row>
    <row r="199" spans="2:2" x14ac:dyDescent="0.3">
      <c r="B199" s="4" t="s">
        <v>178</v>
      </c>
    </row>
    <row r="200" spans="2:2" x14ac:dyDescent="0.3">
      <c r="B200" s="4" t="s">
        <v>179</v>
      </c>
    </row>
    <row r="201" spans="2:2" x14ac:dyDescent="0.3">
      <c r="B201" s="4" t="s">
        <v>180</v>
      </c>
    </row>
    <row r="202" spans="2:2" x14ac:dyDescent="0.3">
      <c r="B202" s="4" t="s">
        <v>181</v>
      </c>
    </row>
    <row r="203" spans="2:2" x14ac:dyDescent="0.3">
      <c r="B203" s="4" t="s">
        <v>182</v>
      </c>
    </row>
    <row r="204" spans="2:2" x14ac:dyDescent="0.3">
      <c r="B204" s="4" t="s">
        <v>183</v>
      </c>
    </row>
    <row r="205" spans="2:2" x14ac:dyDescent="0.3">
      <c r="B205" s="4" t="s">
        <v>184</v>
      </c>
    </row>
    <row r="206" spans="2:2" x14ac:dyDescent="0.3">
      <c r="B206" s="4" t="s">
        <v>185</v>
      </c>
    </row>
    <row r="207" spans="2:2" x14ac:dyDescent="0.3">
      <c r="B207" s="4" t="s">
        <v>186</v>
      </c>
    </row>
    <row r="208" spans="2:2" x14ac:dyDescent="0.3">
      <c r="B208" s="4" t="s">
        <v>187</v>
      </c>
    </row>
    <row r="209" spans="2:2" x14ac:dyDescent="0.3">
      <c r="B209" s="4" t="s">
        <v>188</v>
      </c>
    </row>
    <row r="210" spans="2:2" x14ac:dyDescent="0.3">
      <c r="B210" s="4" t="s">
        <v>189</v>
      </c>
    </row>
    <row r="211" spans="2:2" x14ac:dyDescent="0.3">
      <c r="B211" s="4" t="s">
        <v>190</v>
      </c>
    </row>
    <row r="212" spans="2:2" x14ac:dyDescent="0.3">
      <c r="B212" s="4" t="s">
        <v>191</v>
      </c>
    </row>
    <row r="213" spans="2:2" x14ac:dyDescent="0.3">
      <c r="B213" s="4" t="s">
        <v>192</v>
      </c>
    </row>
    <row r="214" spans="2:2" x14ac:dyDescent="0.3">
      <c r="B214" s="4" t="s">
        <v>193</v>
      </c>
    </row>
  </sheetData>
  <mergeCells count="4">
    <mergeCell ref="A13:A18"/>
    <mergeCell ref="A19:A25"/>
    <mergeCell ref="A65:A76"/>
    <mergeCell ref="A86:A93"/>
  </mergeCells>
  <dataValidations count="2">
    <dataValidation type="list" allowBlank="1" showInputMessage="1" showErrorMessage="1" sqref="B13" xr:uid="{00000000-0002-0000-0600-000000000000}">
      <formula1>$B$170:$B$214</formula1>
    </dataValidation>
    <dataValidation type="list" allowBlank="1" showInputMessage="1" showErrorMessage="1" sqref="B14:B24" xr:uid="{00000000-0002-0000-0600-000001000000}">
      <formula1>$B$170:$B$216</formula1>
    </dataValidation>
  </dataValidations>
  <hyperlinks>
    <hyperlink ref="B97" r:id="rId1" xr:uid="{00000000-0004-0000-0600-000000000000}"/>
    <hyperlink ref="B100" r:id="rId2" xr:uid="{00000000-0004-0000-06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G32"/>
  <sheetViews>
    <sheetView tabSelected="1" workbookViewId="0">
      <selection activeCell="G28" sqref="G28"/>
    </sheetView>
  </sheetViews>
  <sheetFormatPr defaultRowHeight="15" x14ac:dyDescent="0.25"/>
  <cols>
    <col min="1" max="1" width="121.7109375" customWidth="1"/>
    <col min="2" max="2" width="10.5703125" customWidth="1"/>
    <col min="3" max="3" width="10.5703125" bestFit="1" customWidth="1"/>
    <col min="4" max="4" width="10.42578125" customWidth="1"/>
    <col min="5" max="5" width="10.5703125" bestFit="1" customWidth="1"/>
    <col min="6" max="6" width="12.7109375" bestFit="1" customWidth="1"/>
    <col min="7" max="7" width="13.85546875" bestFit="1" customWidth="1"/>
    <col min="9" max="9" width="11.140625" bestFit="1" customWidth="1"/>
    <col min="10" max="11" width="12.7109375" bestFit="1" customWidth="1"/>
  </cols>
  <sheetData>
    <row r="1" spans="1:7" ht="18.75" x14ac:dyDescent="0.3">
      <c r="A1" s="1" t="s">
        <v>344</v>
      </c>
    </row>
    <row r="2" spans="1:7" ht="21" x14ac:dyDescent="0.35">
      <c r="A2" t="s">
        <v>334</v>
      </c>
    </row>
    <row r="3" spans="1:7" x14ac:dyDescent="0.25">
      <c r="F3" s="136"/>
      <c r="G3" s="136"/>
    </row>
    <row r="4" spans="1:7" x14ac:dyDescent="0.25">
      <c r="B4" t="s">
        <v>254</v>
      </c>
      <c r="C4" t="s">
        <v>255</v>
      </c>
      <c r="D4" t="s">
        <v>256</v>
      </c>
      <c r="E4" t="s">
        <v>257</v>
      </c>
      <c r="F4" t="s">
        <v>258</v>
      </c>
    </row>
    <row r="6" spans="1:7" x14ac:dyDescent="0.25">
      <c r="A6" t="s">
        <v>350</v>
      </c>
      <c r="B6">
        <v>13.83</v>
      </c>
    </row>
    <row r="7" spans="1:7" x14ac:dyDescent="0.25">
      <c r="A7" t="s">
        <v>347</v>
      </c>
      <c r="B7" t="s">
        <v>380</v>
      </c>
    </row>
    <row r="9" spans="1:7" x14ac:dyDescent="0.25">
      <c r="A9" t="s">
        <v>348</v>
      </c>
      <c r="B9" s="157">
        <v>5443.6185949796609</v>
      </c>
      <c r="C9" s="157">
        <v>6639.035413594017</v>
      </c>
      <c r="D9" s="157">
        <v>6449.1349481349616</v>
      </c>
      <c r="E9" s="157">
        <v>6466.612842771794</v>
      </c>
      <c r="F9" s="157">
        <v>5615.44</v>
      </c>
    </row>
    <row r="10" spans="1:7" x14ac:dyDescent="0.25">
      <c r="A10" t="s">
        <v>349</v>
      </c>
      <c r="B10" s="158">
        <v>10250.397166709467</v>
      </c>
      <c r="C10" s="158">
        <v>11394.764418715657</v>
      </c>
      <c r="D10" s="158">
        <v>12158.099468094017</v>
      </c>
      <c r="E10" s="158">
        <v>12316.000421661774</v>
      </c>
      <c r="F10" s="158">
        <v>10129.719999999999</v>
      </c>
    </row>
    <row r="11" spans="1:7" x14ac:dyDescent="0.25">
      <c r="A11" t="s">
        <v>346</v>
      </c>
      <c r="B11" s="150">
        <f t="shared" ref="B11:E11" si="0">B10-B9</f>
        <v>4806.7785717298057</v>
      </c>
      <c r="C11" s="150">
        <f t="shared" si="0"/>
        <v>4755.7290051216396</v>
      </c>
      <c r="D11" s="150">
        <f t="shared" si="0"/>
        <v>5708.964519959055</v>
      </c>
      <c r="E11" s="150">
        <f t="shared" si="0"/>
        <v>5849.3875788899804</v>
      </c>
      <c r="F11" s="150">
        <f>F10-F9</f>
        <v>4514.28</v>
      </c>
    </row>
    <row r="12" spans="1:7" x14ac:dyDescent="0.25">
      <c r="B12" s="137"/>
      <c r="C12" s="137"/>
      <c r="D12" s="136"/>
    </row>
    <row r="13" spans="1:7" x14ac:dyDescent="0.25">
      <c r="A13" t="s">
        <v>360</v>
      </c>
      <c r="B13" s="144">
        <v>0</v>
      </c>
      <c r="C13" s="201">
        <f>3.839+9.313</f>
        <v>13.152000000000001</v>
      </c>
      <c r="D13" s="201">
        <f>5.588+17.788</f>
        <v>23.376000000000001</v>
      </c>
      <c r="E13" s="201">
        <f>5.886+22.015</f>
        <v>27.901</v>
      </c>
    </row>
    <row r="14" spans="1:7" x14ac:dyDescent="0.25">
      <c r="A14" t="s">
        <v>361</v>
      </c>
      <c r="B14" s="144">
        <v>0</v>
      </c>
      <c r="C14" s="201">
        <f>1.464+9.672</f>
        <v>11.136000000000001</v>
      </c>
      <c r="D14" s="201">
        <f>0.26+1.998</f>
        <v>2.258</v>
      </c>
      <c r="E14" s="201">
        <f>0.442+1.115</f>
        <v>1.5569999999999999</v>
      </c>
    </row>
    <row r="15" spans="1:7" x14ac:dyDescent="0.25">
      <c r="A15" t="s">
        <v>362</v>
      </c>
      <c r="B15" s="144">
        <v>0</v>
      </c>
      <c r="C15" s="201">
        <f>111.951+148.576</f>
        <v>260.52699999999999</v>
      </c>
      <c r="D15" s="201">
        <f>69.615+77.579</f>
        <v>147.19399999999999</v>
      </c>
      <c r="E15" s="201">
        <f>143.165+141.548</f>
        <v>284.71299999999997</v>
      </c>
    </row>
    <row r="16" spans="1:7" x14ac:dyDescent="0.25">
      <c r="B16" s="144"/>
      <c r="C16" s="144"/>
      <c r="D16" s="144"/>
    </row>
    <row r="17" spans="1:6" x14ac:dyDescent="0.25">
      <c r="A17" t="s">
        <v>363</v>
      </c>
      <c r="B17" s="149">
        <v>0</v>
      </c>
      <c r="C17" s="149">
        <v>0.15923625780689649</v>
      </c>
      <c r="D17" s="149">
        <v>0.2616569882109232</v>
      </c>
      <c r="E17" s="159">
        <v>5.293770476169346E-2</v>
      </c>
      <c r="F17" s="159">
        <v>8.6520990618641214E-2</v>
      </c>
    </row>
    <row r="18" spans="1:6" x14ac:dyDescent="0.25">
      <c r="B18" s="144"/>
      <c r="C18" s="144"/>
      <c r="D18" s="144"/>
    </row>
    <row r="19" spans="1:6" x14ac:dyDescent="0.25">
      <c r="A19" t="s">
        <v>364</v>
      </c>
      <c r="B19">
        <v>0</v>
      </c>
      <c r="C19" s="201">
        <f>C13*C$17</f>
        <v>2.0942752626763026</v>
      </c>
      <c r="D19" s="201">
        <f t="shared" ref="D19:F19" si="1">D13*D$17</f>
        <v>6.1164937564185413</v>
      </c>
      <c r="E19" s="201">
        <f t="shared" si="1"/>
        <v>1.4770149005560091</v>
      </c>
      <c r="F19" s="201">
        <f t="shared" si="1"/>
        <v>0</v>
      </c>
    </row>
    <row r="20" spans="1:6" x14ac:dyDescent="0.25">
      <c r="A20" t="s">
        <v>365</v>
      </c>
      <c r="B20">
        <v>0</v>
      </c>
      <c r="C20" s="201">
        <f t="shared" ref="C20:F21" si="2">C14*C$17</f>
        <v>1.7732549669375994</v>
      </c>
      <c r="D20" s="201">
        <f t="shared" si="2"/>
        <v>0.59082147938026464</v>
      </c>
      <c r="E20" s="201">
        <f t="shared" si="2"/>
        <v>8.2424006313956716E-2</v>
      </c>
      <c r="F20" s="201">
        <f t="shared" si="2"/>
        <v>0</v>
      </c>
    </row>
    <row r="21" spans="1:6" x14ac:dyDescent="0.25">
      <c r="A21" t="s">
        <v>366</v>
      </c>
      <c r="B21">
        <v>0</v>
      </c>
      <c r="C21" s="201">
        <f t="shared" si="2"/>
        <v>41.485344537657319</v>
      </c>
      <c r="D21" s="201">
        <f t="shared" si="2"/>
        <v>38.514338722718627</v>
      </c>
      <c r="E21" s="201">
        <f t="shared" si="2"/>
        <v>15.072052735816028</v>
      </c>
      <c r="F21" s="201">
        <f t="shared" si="2"/>
        <v>0</v>
      </c>
    </row>
    <row r="23" spans="1:6" x14ac:dyDescent="0.25">
      <c r="A23" t="s">
        <v>381</v>
      </c>
      <c r="B23" s="137">
        <f>$B$11*B19</f>
        <v>0</v>
      </c>
      <c r="C23" s="137">
        <f>C$11*C19</f>
        <v>9959.8056114184328</v>
      </c>
      <c r="D23" s="137">
        <f>D$11*D19</f>
        <v>34918.845841944538</v>
      </c>
      <c r="E23" s="137">
        <f>E$11*E19</f>
        <v>8639.6326131477399</v>
      </c>
      <c r="F23" s="137">
        <f>F$11*F19</f>
        <v>0</v>
      </c>
    </row>
    <row r="24" spans="1:6" x14ac:dyDescent="0.25">
      <c r="A24" t="s">
        <v>382</v>
      </c>
      <c r="B24" s="137">
        <f t="shared" ref="B24:B25" si="3">$B$11*B20</f>
        <v>0</v>
      </c>
      <c r="C24" s="137">
        <f t="shared" ref="C24:D25" si="4">C$11*C20</f>
        <v>8433.1200797411548</v>
      </c>
      <c r="D24" s="137">
        <f t="shared" si="4"/>
        <v>3372.9788634116512</v>
      </c>
      <c r="E24" s="137">
        <f t="shared" ref="E24:F24" si="5">E$11*E20</f>
        <v>482.12995873520771</v>
      </c>
      <c r="F24" s="137">
        <f t="shared" si="5"/>
        <v>0</v>
      </c>
    </row>
    <row r="25" spans="1:6" x14ac:dyDescent="0.25">
      <c r="A25" t="s">
        <v>383</v>
      </c>
      <c r="B25" s="137">
        <f t="shared" si="3"/>
        <v>0</v>
      </c>
      <c r="C25" s="137">
        <f t="shared" si="4"/>
        <v>197293.05630520149</v>
      </c>
      <c r="D25" s="137">
        <f t="shared" si="4"/>
        <v>219876.99327768577</v>
      </c>
      <c r="E25" s="137">
        <f t="shared" ref="E25:F25" si="6">E$11*E21</f>
        <v>88162.27806125702</v>
      </c>
      <c r="F25" s="137">
        <f t="shared" si="6"/>
        <v>0</v>
      </c>
    </row>
    <row r="27" spans="1:6" x14ac:dyDescent="0.25">
      <c r="A27" t="s">
        <v>384</v>
      </c>
      <c r="B27" s="142">
        <f>B19*$B$6</f>
        <v>0</v>
      </c>
      <c r="C27" s="156">
        <f>$C19*$B$6/2</f>
        <v>14.481913441406633</v>
      </c>
      <c r="D27" s="156">
        <f>$C19*$B$6+$D19*$B$6/2</f>
        <v>71.259381208447479</v>
      </c>
      <c r="E27" s="156">
        <f>$C19*$B$6+$D19*$B$6+$E19*$B$6/2</f>
        <v>123.76849357142649</v>
      </c>
      <c r="F27" s="156">
        <f>$C19*$B$6+$D19*$B$6+$E19*$B$6+$F19*$B$6/2</f>
        <v>133.98205160877131</v>
      </c>
    </row>
    <row r="28" spans="1:6" x14ac:dyDescent="0.25">
      <c r="A28" t="s">
        <v>385</v>
      </c>
      <c r="B28" s="142">
        <f t="shared" ref="B28:B29" si="7">B20*$B$6</f>
        <v>0</v>
      </c>
      <c r="C28" s="156">
        <f>$C20*$B$6/2</f>
        <v>12.262058096373501</v>
      </c>
      <c r="D28" s="156">
        <f t="shared" ref="D28:D29" si="8">$C20*$B$6+$D20*$B$6/2</f>
        <v>28.60964672266153</v>
      </c>
      <c r="E28" s="156">
        <f t="shared" ref="E28:E29" si="9">$C20*$B$6+$D20*$B$6+$E20*$B$6/2</f>
        <v>33.26513925623707</v>
      </c>
      <c r="F28" s="156">
        <f>$C20*$B$6+$D20*$B$6+$E20*$B$6+$F20*$B$6/2</f>
        <v>33.835101259898082</v>
      </c>
    </row>
    <row r="29" spans="1:6" x14ac:dyDescent="0.25">
      <c r="A29" t="s">
        <v>386</v>
      </c>
      <c r="B29" s="142">
        <f t="shared" si="7"/>
        <v>0</v>
      </c>
      <c r="C29" s="156">
        <f>$C21*$B$6/2</f>
        <v>286.87115747790034</v>
      </c>
      <c r="D29" s="156">
        <f t="shared" si="8"/>
        <v>840.06896722340002</v>
      </c>
      <c r="E29" s="156">
        <f>$C21*$B$6+$D21*$B$6+$E21*$B$6/2</f>
        <v>1210.6188641591671</v>
      </c>
      <c r="F29" s="156">
        <f>$C21*$B$6+$D21*$B$6+$E21*$B$6+$F21*$B$6/2</f>
        <v>1314.8421088273349</v>
      </c>
    </row>
    <row r="31" spans="1:6" x14ac:dyDescent="0.25">
      <c r="A31" s="202" t="s">
        <v>387</v>
      </c>
      <c r="B31" s="203">
        <f>SUM(B23:B25)</f>
        <v>0</v>
      </c>
      <c r="C31" s="203">
        <f>SUM(C23:C25)</f>
        <v>215685.98199636108</v>
      </c>
      <c r="D31" s="203">
        <f>SUM(D23:D25)</f>
        <v>258168.81798304195</v>
      </c>
      <c r="E31" s="203">
        <f>SUM(E23:E25)</f>
        <v>97284.040633139972</v>
      </c>
      <c r="F31" s="203">
        <f>SUM(F23:F25)</f>
        <v>0</v>
      </c>
    </row>
    <row r="32" spans="1:6" x14ac:dyDescent="0.25">
      <c r="A32" s="202" t="s">
        <v>388</v>
      </c>
      <c r="B32" s="204">
        <f>SUM(B27:B29)</f>
        <v>0</v>
      </c>
      <c r="C32" s="204">
        <f>SUM(C27:C29)</f>
        <v>313.61512901568045</v>
      </c>
      <c r="D32" s="204">
        <f t="shared" ref="D32:F32" si="10">SUM(D27:D29)</f>
        <v>939.93799515450905</v>
      </c>
      <c r="E32" s="204">
        <f t="shared" si="10"/>
        <v>1367.6524969868306</v>
      </c>
      <c r="F32" s="204">
        <f t="shared" si="10"/>
        <v>1482.6592616960043</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8"/>
  <sheetViews>
    <sheetView workbookViewId="0">
      <selection activeCell="D18" sqref="D18"/>
    </sheetView>
  </sheetViews>
  <sheetFormatPr defaultRowHeight="15" x14ac:dyDescent="0.25"/>
  <cols>
    <col min="1" max="1" width="52.140625" customWidth="1"/>
    <col min="4" max="4" width="89.85546875" customWidth="1"/>
    <col min="5" max="5" width="14.42578125" customWidth="1"/>
  </cols>
  <sheetData>
    <row r="1" spans="1:5" x14ac:dyDescent="0.25">
      <c r="A1" s="148" t="s">
        <v>351</v>
      </c>
    </row>
    <row r="2" spans="1:5" x14ac:dyDescent="0.25">
      <c r="A2" s="155" t="s">
        <v>352</v>
      </c>
      <c r="B2" s="155" t="s">
        <v>353</v>
      </c>
      <c r="C2" s="155" t="s">
        <v>355</v>
      </c>
      <c r="D2" s="155" t="s">
        <v>356</v>
      </c>
      <c r="E2" s="155" t="s">
        <v>354</v>
      </c>
    </row>
    <row r="3" spans="1:5" ht="30" x14ac:dyDescent="0.25">
      <c r="A3" s="151" t="s">
        <v>367</v>
      </c>
      <c r="B3" s="151" t="s">
        <v>357</v>
      </c>
      <c r="C3" s="152"/>
      <c r="D3" s="153" t="s">
        <v>368</v>
      </c>
      <c r="E3" s="151" t="s">
        <v>369</v>
      </c>
    </row>
    <row r="4" spans="1:5" x14ac:dyDescent="0.25">
      <c r="A4" s="151" t="s">
        <v>370</v>
      </c>
      <c r="B4" s="151" t="s">
        <v>357</v>
      </c>
      <c r="C4" s="152"/>
      <c r="D4" s="151" t="s">
        <v>371</v>
      </c>
      <c r="E4" s="151" t="s">
        <v>392</v>
      </c>
    </row>
    <row r="5" spans="1:5" x14ac:dyDescent="0.25">
      <c r="A5" s="151" t="s">
        <v>372</v>
      </c>
      <c r="B5" s="151" t="s">
        <v>357</v>
      </c>
      <c r="C5" s="152"/>
      <c r="D5" s="151" t="s">
        <v>373</v>
      </c>
      <c r="E5" s="151" t="s">
        <v>393</v>
      </c>
    </row>
    <row r="6" spans="1:5" x14ac:dyDescent="0.25">
      <c r="A6" s="151" t="s">
        <v>363</v>
      </c>
      <c r="B6" s="151" t="s">
        <v>357</v>
      </c>
      <c r="C6" s="152"/>
      <c r="D6" s="151" t="s">
        <v>374</v>
      </c>
      <c r="E6" s="151" t="s">
        <v>394</v>
      </c>
    </row>
    <row r="7" spans="1:5" x14ac:dyDescent="0.25">
      <c r="A7" s="151" t="s">
        <v>375</v>
      </c>
      <c r="B7" s="151" t="s">
        <v>357</v>
      </c>
      <c r="C7" s="152"/>
      <c r="D7" s="151" t="s">
        <v>376</v>
      </c>
      <c r="E7" s="151" t="s">
        <v>377</v>
      </c>
    </row>
    <row r="8" spans="1:5" ht="30" x14ac:dyDescent="0.25">
      <c r="A8" s="151" t="s">
        <v>378</v>
      </c>
      <c r="B8" s="151" t="s">
        <v>357</v>
      </c>
      <c r="C8" s="154"/>
      <c r="D8" s="153" t="s">
        <v>379</v>
      </c>
      <c r="E8" s="151" t="s">
        <v>395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2.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Classification xmlns="eecedeb9-13b3-4e62-b003-046c92e1668a">Protect</Classification>
    <DLCPolicyLabelClientValue xmlns="efb98dbe-6680-48eb-ac67-85b3a61e7855">Version : {_UIVersionString}</DLCPolicyLabelClientValue>
    <Applicable_x0020_Start_x0020_Date xmlns="eecedeb9-13b3-4e62-b003-046c92e1668a">2012-03-22T00:00:00+00:00</Applicable_x0020_Start_x0020_Date>
    <_Status xmlns="http://schemas.microsoft.com/sharepoint/v3/fields">Draft</_Status>
    <Applicable_x0020_Duration xmlns="eecedeb9-13b3-4e62-b003-046c92e1668a">-</Applicable_x0020_Duration>
    <DLCPolicyLabelLock xmlns="efb98dbe-6680-48eb-ac67-85b3a61e7855" xsi:nil="true"/>
    <Organisation xmlns="eecedeb9-13b3-4e62-b003-046c92e1668a">Choose an Organisation</Organisation>
    <Descriptor xmlns="eecedeb9-13b3-4e62-b003-046c92e1668a" xsi:nil="true"/>
    <DLCPolicyLabelValue xmlns="efb98dbe-6680-48eb-ac67-85b3a61e7855">Version : 0.1</DLCPolicyLabelVal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5976EE-BC0E-49E4-8A34-08E2478D0010}">
  <ds:schemaRefs>
    <ds:schemaRef ds:uri="office.server.policy"/>
  </ds:schemaRefs>
</ds:datastoreItem>
</file>

<file path=customXml/itemProps2.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59107C5-B401-4A16-BB12-3D243B9D13F0}">
  <ds:schemaRefs>
    <ds:schemaRef ds:uri="eecedeb9-13b3-4e62-b003-046c92e1668a"/>
    <ds:schemaRef ds:uri="http://schemas.microsoft.com/office/2006/documentManagement/types"/>
    <ds:schemaRef ds:uri="http://schemas.microsoft.com/office/2006/metadata/properties"/>
    <ds:schemaRef ds:uri="http://purl.org/dc/elements/1.1/"/>
    <ds:schemaRef ds:uri="efb98dbe-6680-48eb-ac67-85b3a61e7855"/>
    <ds:schemaRef ds:uri="http://schemas.microsoft.com/sharepoint/v3/fields"/>
    <ds:schemaRef ds:uri="http://schemas.openxmlformats.org/package/2006/metadata/core-properties"/>
    <ds:schemaRef ds:uri="http://purl.org/dc/terms/"/>
    <ds:schemaRef ds:uri="http://www.w3.org/XML/1998/namespace"/>
    <ds:schemaRef ds:uri="http://purl.org/dc/dcmitype/"/>
  </ds:schemaRefs>
</ds:datastoreItem>
</file>

<file path=customXml/itemProps4.xml><?xml version="1.0" encoding="utf-8"?>
<ds:datastoreItem xmlns:ds="http://schemas.openxmlformats.org/officeDocument/2006/customXml" ds:itemID="{7C58A75D-656D-45CC-B1DE-AB2438CDD4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version control</vt:lpstr>
      <vt:lpstr>Guidance</vt:lpstr>
      <vt:lpstr>Option summary</vt:lpstr>
      <vt:lpstr>Fixed data</vt:lpstr>
      <vt:lpstr>Workings baseline</vt:lpstr>
      <vt:lpstr>Baseline</vt:lpstr>
      <vt:lpstr>Option 1</vt:lpstr>
      <vt:lpstr>Workings template</vt:lpstr>
      <vt:lpstr>Assumptions</vt:lpstr>
      <vt:lpstr>Baseline!Print_Area</vt:lpstr>
      <vt:lpstr>'Option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Simpson, Alannah</cp:lastModifiedBy>
  <cp:lastPrinted>2015-10-02T14:59:32Z</cp:lastPrinted>
  <dcterms:created xsi:type="dcterms:W3CDTF">2012-02-15T20:11:21Z</dcterms:created>
  <dcterms:modified xsi:type="dcterms:W3CDTF">2020-07-16T15:20:45Z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0x010100224D7ED41386EF40B8EE6E522BAA77810028DB3E3DD551D64AAF72990E5CFBF86F</vt:lpwstr>
  </property>
</Properties>
</file>