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5" yWindow="8535" windowWidth="19320" windowHeight="4335" tabRatio="677" firstSheet="2" activeTab="5"/>
  </bookViews>
  <sheets>
    <sheet name="version control" sheetId="30" r:id="rId1"/>
    <sheet name="Guidance" sheetId="28" r:id="rId2"/>
    <sheet name="Option summary" sheetId="29" r:id="rId3"/>
    <sheet name="Fixed data" sheetId="20" r:id="rId4"/>
    <sheet name="Workings baseline" sheetId="27" r:id="rId5"/>
    <sheet name="Orkney ANM CBA" sheetId="34" r:id="rId6"/>
  </sheets>
  <calcPr calcId="145621"/>
</workbook>
</file>

<file path=xl/calcChain.xml><?xml version="1.0" encoding="utf-8"?>
<calcChain xmlns="http://schemas.openxmlformats.org/spreadsheetml/2006/main">
  <c r="E90" i="34" l="1"/>
  <c r="F90" i="34" l="1"/>
  <c r="BD79" i="34" l="1"/>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W26" i="34" s="1"/>
  <c r="AV18" i="34"/>
  <c r="AU18" i="34"/>
  <c r="AT18" i="34"/>
  <c r="AS18" i="34"/>
  <c r="AR18" i="34"/>
  <c r="AQ18" i="34"/>
  <c r="AQ26" i="34" s="1"/>
  <c r="AP18" i="34"/>
  <c r="AO18" i="34"/>
  <c r="AO26" i="34" s="1"/>
  <c r="AN18" i="34"/>
  <c r="AM18" i="34"/>
  <c r="AL18" i="34"/>
  <c r="AK18" i="34"/>
  <c r="AJ18" i="34"/>
  <c r="AI18" i="34"/>
  <c r="AI26" i="34" s="1"/>
  <c r="AH18" i="34"/>
  <c r="AG18" i="34"/>
  <c r="AG26" i="34" s="1"/>
  <c r="AF18" i="34"/>
  <c r="AE18" i="34"/>
  <c r="AD18" i="34"/>
  <c r="AC18" i="34"/>
  <c r="AB18" i="34"/>
  <c r="AA18" i="34"/>
  <c r="AA26" i="34" s="1"/>
  <c r="Z18" i="34"/>
  <c r="Y18" i="34"/>
  <c r="Y26" i="34" s="1"/>
  <c r="X18" i="34"/>
  <c r="W18" i="34"/>
  <c r="V18" i="34"/>
  <c r="U18" i="34"/>
  <c r="T18" i="34"/>
  <c r="S18" i="34"/>
  <c r="S26" i="34" s="1"/>
  <c r="R18" i="34"/>
  <c r="Q18" i="34"/>
  <c r="Q26" i="34" s="1"/>
  <c r="P18" i="34"/>
  <c r="O18" i="34"/>
  <c r="N18" i="34"/>
  <c r="M18" i="34"/>
  <c r="L18" i="34"/>
  <c r="K18" i="34"/>
  <c r="K26" i="34" s="1"/>
  <c r="J18" i="34"/>
  <c r="I18" i="34"/>
  <c r="I26" i="34" s="1"/>
  <c r="H18" i="34"/>
  <c r="G18" i="34"/>
  <c r="F18" i="34"/>
  <c r="E18" i="34"/>
  <c r="I5" i="20"/>
  <c r="F69" i="34" s="1"/>
  <c r="J5" i="20"/>
  <c r="K5" i="20"/>
  <c r="L5" i="20"/>
  <c r="M5" i="20"/>
  <c r="N5" i="20"/>
  <c r="O5" i="20"/>
  <c r="P5" i="20"/>
  <c r="M69" i="34" s="1"/>
  <c r="Q5" i="20"/>
  <c r="R5" i="20"/>
  <c r="S5" i="20"/>
  <c r="T5" i="20"/>
  <c r="U5" i="20"/>
  <c r="V5" i="20"/>
  <c r="W5" i="20"/>
  <c r="X5" i="20"/>
  <c r="Y5" i="20"/>
  <c r="Z5" i="20"/>
  <c r="AA5" i="20"/>
  <c r="X69" i="34" s="1"/>
  <c r="AB5" i="20"/>
  <c r="AC5" i="20"/>
  <c r="Z69" i="34" s="1"/>
  <c r="AD5" i="20"/>
  <c r="AE5" i="20"/>
  <c r="AF5" i="20"/>
  <c r="AG5" i="20"/>
  <c r="AH5" i="20"/>
  <c r="AI5" i="20"/>
  <c r="AJ5" i="20"/>
  <c r="AK5" i="20"/>
  <c r="AL5" i="20"/>
  <c r="AM5" i="20"/>
  <c r="AN5" i="20"/>
  <c r="AK69" i="34" s="1"/>
  <c r="AO5" i="20"/>
  <c r="AP5" i="20"/>
  <c r="AQ5" i="20"/>
  <c r="AR5" i="20"/>
  <c r="AS5" i="20"/>
  <c r="AT5" i="20"/>
  <c r="AU5" i="20"/>
  <c r="AV5" i="20"/>
  <c r="AW5" i="20"/>
  <c r="AX5" i="20"/>
  <c r="AY5" i="20"/>
  <c r="AV69" i="34" s="1"/>
  <c r="AZ5" i="20"/>
  <c r="BA5" i="20"/>
  <c r="AX69" i="34" s="1"/>
  <c r="BB5" i="20"/>
  <c r="BC5" i="20"/>
  <c r="AZ69" i="34" s="1"/>
  <c r="BD5" i="20"/>
  <c r="BE5" i="20"/>
  <c r="BB69" i="34" s="1"/>
  <c r="BF5" i="20"/>
  <c r="BG5" i="20"/>
  <c r="H5" i="20"/>
  <c r="G11" i="20"/>
  <c r="G10" i="20"/>
  <c r="G9" i="20"/>
  <c r="G8" i="20"/>
  <c r="G7" i="20"/>
  <c r="G6" i="20"/>
  <c r="AP12" i="20"/>
  <c r="D34" i="20"/>
  <c r="F26" i="34" l="1"/>
  <c r="H26" i="34"/>
  <c r="H28" i="34" s="1"/>
  <c r="J26" i="34"/>
  <c r="N26" i="34"/>
  <c r="P26" i="34"/>
  <c r="P28" i="34" s="1"/>
  <c r="R26" i="34"/>
  <c r="V26" i="34"/>
  <c r="X26" i="34"/>
  <c r="X28" i="34" s="1"/>
  <c r="Z26" i="34"/>
  <c r="AD26" i="34"/>
  <c r="AF26" i="34"/>
  <c r="AF28" i="34" s="1"/>
  <c r="AH26" i="34"/>
  <c r="AL26" i="34"/>
  <c r="AN26" i="34"/>
  <c r="AN28" i="34" s="1"/>
  <c r="AP26" i="34"/>
  <c r="AT26" i="34"/>
  <c r="AV26" i="34"/>
  <c r="AV28" i="34" s="1"/>
  <c r="BA67" i="34"/>
  <c r="AX67" i="34"/>
  <c r="AL67" i="34"/>
  <c r="AB67" i="34"/>
  <c r="X67" i="34"/>
  <c r="M67" i="34"/>
  <c r="AZ67" i="34"/>
  <c r="AN67" i="34"/>
  <c r="AK67" i="34"/>
  <c r="Z67" i="34"/>
  <c r="N67" i="34"/>
  <c r="L67" i="34"/>
  <c r="AX70" i="34"/>
  <c r="V70" i="34"/>
  <c r="BC72" i="34"/>
  <c r="AO72" i="34"/>
  <c r="AD72" i="34"/>
  <c r="Y72" i="34"/>
  <c r="M72" i="34"/>
  <c r="AR72" i="34"/>
  <c r="AN72" i="34"/>
  <c r="AB72" i="34"/>
  <c r="N72" i="34"/>
  <c r="L72" i="34"/>
  <c r="AL69" i="34"/>
  <c r="AD69" i="34"/>
  <c r="V69" i="34"/>
  <c r="AW68" i="34"/>
  <c r="AJ68" i="34"/>
  <c r="X68" i="34"/>
  <c r="AZ68" i="34"/>
  <c r="AL68" i="34"/>
  <c r="Y68" i="34"/>
  <c r="L68" i="34"/>
  <c r="AX71" i="34"/>
  <c r="X71" i="34"/>
  <c r="AJ71" i="34"/>
  <c r="L71" i="34"/>
  <c r="M26" i="34"/>
  <c r="O26" i="34"/>
  <c r="U26" i="34"/>
  <c r="W26" i="34"/>
  <c r="AC26" i="34"/>
  <c r="AE26" i="34"/>
  <c r="AK26" i="34"/>
  <c r="AM26" i="34"/>
  <c r="AS26" i="34"/>
  <c r="AU26" i="34"/>
  <c r="AU69" i="34"/>
  <c r="W69" i="34"/>
  <c r="G65" i="34"/>
  <c r="AL65" i="34"/>
  <c r="O65" i="34"/>
  <c r="AM65" i="34"/>
  <c r="X70" i="34"/>
  <c r="H71" i="34"/>
  <c r="AK71" i="34"/>
  <c r="BC68" i="34"/>
  <c r="AU68" i="34"/>
  <c r="AM68" i="34"/>
  <c r="AE68" i="34"/>
  <c r="W68" i="34"/>
  <c r="O68" i="34"/>
  <c r="G68" i="34"/>
  <c r="BA68" i="34"/>
  <c r="AS68" i="34"/>
  <c r="AK68" i="34"/>
  <c r="AC68" i="34"/>
  <c r="U68" i="34"/>
  <c r="M68" i="34"/>
  <c r="E68" i="34"/>
  <c r="AY68" i="34"/>
  <c r="AQ68" i="34"/>
  <c r="AI68" i="34"/>
  <c r="AA68" i="34"/>
  <c r="S68" i="34"/>
  <c r="K68" i="34"/>
  <c r="AV68" i="34"/>
  <c r="AH68" i="34"/>
  <c r="V68" i="34"/>
  <c r="I68" i="34"/>
  <c r="AT68" i="34"/>
  <c r="AG68" i="34"/>
  <c r="T68" i="34"/>
  <c r="H68" i="34"/>
  <c r="AR68" i="34"/>
  <c r="AF68" i="34"/>
  <c r="R68" i="34"/>
  <c r="F68" i="34"/>
  <c r="BD68" i="34"/>
  <c r="AP68" i="34"/>
  <c r="AD68" i="34"/>
  <c r="Q68" i="34"/>
  <c r="BB68" i="34"/>
  <c r="AO68" i="34"/>
  <c r="AB68" i="34"/>
  <c r="P68" i="34"/>
  <c r="BA69" i="34"/>
  <c r="AS69" i="34"/>
  <c r="AC69" i="34"/>
  <c r="U69" i="34"/>
  <c r="Q65" i="34"/>
  <c r="AU65" i="34"/>
  <c r="Z68" i="34"/>
  <c r="Y70" i="34"/>
  <c r="J71" i="34"/>
  <c r="AV71" i="34"/>
  <c r="AZ65" i="34"/>
  <c r="AR65" i="34"/>
  <c r="AJ65" i="34"/>
  <c r="AB65" i="34"/>
  <c r="T65" i="34"/>
  <c r="L65" i="34"/>
  <c r="BD65" i="34"/>
  <c r="AV65" i="34"/>
  <c r="AN65" i="34"/>
  <c r="AF65" i="34"/>
  <c r="X65" i="34"/>
  <c r="P65" i="34"/>
  <c r="H65" i="34"/>
  <c r="AT65" i="34"/>
  <c r="AI65" i="34"/>
  <c r="Y65" i="34"/>
  <c r="N65" i="34"/>
  <c r="BC65" i="34"/>
  <c r="AS65" i="34"/>
  <c r="AH65" i="34"/>
  <c r="W65" i="34"/>
  <c r="M65" i="34"/>
  <c r="BB65" i="34"/>
  <c r="AQ65" i="34"/>
  <c r="AG65" i="34"/>
  <c r="V65" i="34"/>
  <c r="K65" i="34"/>
  <c r="BA65" i="34"/>
  <c r="AP65" i="34"/>
  <c r="AE65" i="34"/>
  <c r="U65" i="34"/>
  <c r="J65" i="34"/>
  <c r="AY65" i="34"/>
  <c r="AO65" i="34"/>
  <c r="AD65" i="34"/>
  <c r="S65" i="34"/>
  <c r="I65" i="34"/>
  <c r="AM69" i="34"/>
  <c r="BC70" i="34"/>
  <c r="AU70" i="34"/>
  <c r="AM70" i="34"/>
  <c r="AE70" i="34"/>
  <c r="W70" i="34"/>
  <c r="O70" i="34"/>
  <c r="G70" i="34"/>
  <c r="BA70" i="34"/>
  <c r="AS70" i="34"/>
  <c r="AK70" i="34"/>
  <c r="AC70" i="34"/>
  <c r="U70" i="34"/>
  <c r="M70" i="34"/>
  <c r="E70" i="34"/>
  <c r="AY70" i="34"/>
  <c r="AQ70" i="34"/>
  <c r="AI70" i="34"/>
  <c r="AA70" i="34"/>
  <c r="S70" i="34"/>
  <c r="K70" i="34"/>
  <c r="AT70" i="34"/>
  <c r="AG70" i="34"/>
  <c r="T70" i="34"/>
  <c r="H70" i="34"/>
  <c r="AR70" i="34"/>
  <c r="AF70" i="34"/>
  <c r="R70" i="34"/>
  <c r="F70" i="34"/>
  <c r="BD70" i="34"/>
  <c r="AP70" i="34"/>
  <c r="AD70" i="34"/>
  <c r="Q70" i="34"/>
  <c r="BB70" i="34"/>
  <c r="AO70" i="34"/>
  <c r="AB70" i="34"/>
  <c r="P70" i="34"/>
  <c r="AZ70" i="34"/>
  <c r="AN70" i="34"/>
  <c r="Z70" i="34"/>
  <c r="N70" i="34"/>
  <c r="AR69" i="34"/>
  <c r="AB69" i="34"/>
  <c r="R65" i="34"/>
  <c r="BC71" i="34"/>
  <c r="AU71" i="34"/>
  <c r="AM71" i="34"/>
  <c r="BA71" i="34"/>
  <c r="AR71" i="34"/>
  <c r="AI71" i="34"/>
  <c r="AA71" i="34"/>
  <c r="S71" i="34"/>
  <c r="K71" i="34"/>
  <c r="AY71" i="34"/>
  <c r="AP71" i="34"/>
  <c r="AG71" i="34"/>
  <c r="Y71" i="34"/>
  <c r="Q71" i="34"/>
  <c r="I71" i="34"/>
  <c r="AW71" i="34"/>
  <c r="AN71" i="34"/>
  <c r="AE71" i="34"/>
  <c r="W71" i="34"/>
  <c r="O71" i="34"/>
  <c r="G71" i="34"/>
  <c r="AT71" i="34"/>
  <c r="AF71" i="34"/>
  <c r="T71" i="34"/>
  <c r="F71" i="34"/>
  <c r="AS71" i="34"/>
  <c r="AD71" i="34"/>
  <c r="R71" i="34"/>
  <c r="E71" i="34"/>
  <c r="AQ71" i="34"/>
  <c r="AC71" i="34"/>
  <c r="P71" i="34"/>
  <c r="BD71" i="34"/>
  <c r="AO71" i="34"/>
  <c r="AB71" i="34"/>
  <c r="N71" i="34"/>
  <c r="BB71" i="34"/>
  <c r="AL71" i="34"/>
  <c r="Z71" i="34"/>
  <c r="M71" i="34"/>
  <c r="AY69" i="34"/>
  <c r="AQ69" i="34"/>
  <c r="AI69" i="34"/>
  <c r="AA69" i="34"/>
  <c r="S69" i="34"/>
  <c r="Z65" i="34"/>
  <c r="AX65" i="34"/>
  <c r="AJ70" i="34"/>
  <c r="U71" i="34"/>
  <c r="AZ71" i="34"/>
  <c r="AA65" i="34"/>
  <c r="J68" i="34"/>
  <c r="AN68" i="34"/>
  <c r="I70" i="34"/>
  <c r="AL70" i="34"/>
  <c r="V71" i="34"/>
  <c r="BC69" i="34"/>
  <c r="AE69" i="34"/>
  <c r="O69" i="34"/>
  <c r="T69" i="34"/>
  <c r="AW65" i="34"/>
  <c r="AH70" i="34"/>
  <c r="E65" i="34"/>
  <c r="AC65" i="34"/>
  <c r="J70" i="34"/>
  <c r="AV70" i="34"/>
  <c r="BD69" i="34"/>
  <c r="AN69" i="34"/>
  <c r="AF69" i="34"/>
  <c r="P69" i="34"/>
  <c r="F65" i="34"/>
  <c r="AK65" i="34"/>
  <c r="N68" i="34"/>
  <c r="AX68" i="34"/>
  <c r="AJ69" i="34"/>
  <c r="L70" i="34"/>
  <c r="AW70" i="34"/>
  <c r="AH71" i="34"/>
  <c r="AY72" i="34"/>
  <c r="AQ72" i="34"/>
  <c r="AI72" i="34"/>
  <c r="AA72" i="34"/>
  <c r="S72" i="34"/>
  <c r="K72" i="34"/>
  <c r="BD72" i="34"/>
  <c r="AU72" i="34"/>
  <c r="AL72" i="34"/>
  <c r="AC72" i="34"/>
  <c r="T72" i="34"/>
  <c r="J72" i="34"/>
  <c r="BB72" i="34"/>
  <c r="AS72" i="34"/>
  <c r="AJ72" i="34"/>
  <c r="Z72" i="34"/>
  <c r="Q72" i="34"/>
  <c r="H72" i="34"/>
  <c r="AZ72" i="34"/>
  <c r="AP72" i="34"/>
  <c r="AG72" i="34"/>
  <c r="X72" i="34"/>
  <c r="O72" i="34"/>
  <c r="F72" i="34"/>
  <c r="L26" i="34"/>
  <c r="T26" i="34"/>
  <c r="AB26" i="34"/>
  <c r="AJ26" i="34"/>
  <c r="AR26" i="34"/>
  <c r="AR28" i="34" s="1"/>
  <c r="AR29" i="34" s="1"/>
  <c r="P67" i="34"/>
  <c r="AC67" i="34"/>
  <c r="AP67" i="34"/>
  <c r="BB67" i="34"/>
  <c r="N69" i="34"/>
  <c r="P72" i="34"/>
  <c r="AE72" i="34"/>
  <c r="AT72" i="34"/>
  <c r="AM87" i="34"/>
  <c r="AM66" i="34" s="1"/>
  <c r="AW69" i="34"/>
  <c r="AO69" i="34"/>
  <c r="AG69" i="34"/>
  <c r="Y69" i="34"/>
  <c r="Q69" i="34"/>
  <c r="E67" i="34"/>
  <c r="R67" i="34"/>
  <c r="AD67" i="34"/>
  <c r="AR67" i="34"/>
  <c r="BD67" i="34"/>
  <c r="AP69" i="34"/>
  <c r="R72" i="34"/>
  <c r="AF72" i="34"/>
  <c r="AV72" i="34"/>
  <c r="F67" i="34"/>
  <c r="T67" i="34"/>
  <c r="AF67" i="34"/>
  <c r="AS67" i="34"/>
  <c r="E69" i="34"/>
  <c r="R69" i="34"/>
  <c r="E72" i="34"/>
  <c r="U72" i="34"/>
  <c r="AH72" i="34"/>
  <c r="AW72" i="34"/>
  <c r="H67" i="34"/>
  <c r="U67" i="34"/>
  <c r="AH67" i="34"/>
  <c r="AT67" i="34"/>
  <c r="G72" i="34"/>
  <c r="V72" i="34"/>
  <c r="AK72" i="34"/>
  <c r="AX72" i="34"/>
  <c r="AY67" i="34"/>
  <c r="AQ67" i="34"/>
  <c r="AI67" i="34"/>
  <c r="AA67" i="34"/>
  <c r="S67" i="34"/>
  <c r="K67" i="34"/>
  <c r="AW67" i="34"/>
  <c r="AO67" i="34"/>
  <c r="AG67" i="34"/>
  <c r="Y67" i="34"/>
  <c r="Q67" i="34"/>
  <c r="I67" i="34"/>
  <c r="BC67" i="34"/>
  <c r="AU67" i="34"/>
  <c r="AM67" i="34"/>
  <c r="AE67" i="34"/>
  <c r="W67" i="34"/>
  <c r="O67" i="34"/>
  <c r="G67" i="34"/>
  <c r="J67" i="34"/>
  <c r="V67" i="34"/>
  <c r="AJ67" i="34"/>
  <c r="AV67" i="34"/>
  <c r="AH69" i="34"/>
  <c r="AT69" i="34"/>
  <c r="I72" i="34"/>
  <c r="W72" i="34"/>
  <c r="AM72" i="34"/>
  <c r="BA72" i="34"/>
  <c r="E26" i="34"/>
  <c r="E28" i="34" s="1"/>
  <c r="E29" i="34" s="1"/>
  <c r="G26" i="34"/>
  <c r="G28" i="34" s="1"/>
  <c r="C9" i="34"/>
  <c r="J28" i="34"/>
  <c r="J29" i="34" s="1"/>
  <c r="R28" i="34"/>
  <c r="R29" i="34" s="1"/>
  <c r="AH28" i="34"/>
  <c r="AP28" i="34"/>
  <c r="U28" i="34"/>
  <c r="U29" i="34" s="1"/>
  <c r="I28" i="34"/>
  <c r="Q28" i="34"/>
  <c r="Y28" i="34"/>
  <c r="Y29" i="34" s="1"/>
  <c r="AG28" i="34"/>
  <c r="AO28" i="34"/>
  <c r="AW28" i="34"/>
  <c r="F28" i="34"/>
  <c r="F29" i="34" s="1"/>
  <c r="N28" i="34"/>
  <c r="N29" i="34" s="1"/>
  <c r="V28" i="34"/>
  <c r="AD28" i="34"/>
  <c r="AL28" i="34"/>
  <c r="AL29" i="34" s="1"/>
  <c r="AT28" i="34"/>
  <c r="AT29" i="34" s="1"/>
  <c r="AY33" i="34"/>
  <c r="AQ33" i="34"/>
  <c r="AI33" i="34"/>
  <c r="AA33" i="34"/>
  <c r="S33" i="34"/>
  <c r="K33" i="34"/>
  <c r="AZ33" i="34"/>
  <c r="AR33" i="34"/>
  <c r="AJ33" i="34"/>
  <c r="AB33" i="34"/>
  <c r="T33" i="34"/>
  <c r="L33" i="34"/>
  <c r="BA33" i="34"/>
  <c r="AS33" i="34"/>
  <c r="AK33" i="34"/>
  <c r="AC33" i="34"/>
  <c r="U33" i="34"/>
  <c r="M33" i="34"/>
  <c r="AT33" i="34"/>
  <c r="AL33" i="34"/>
  <c r="AD33" i="34"/>
  <c r="V33" i="34"/>
  <c r="N33" i="34"/>
  <c r="AU33" i="34"/>
  <c r="AM33" i="34"/>
  <c r="AE33" i="34"/>
  <c r="W33" i="34"/>
  <c r="O33" i="34"/>
  <c r="AV33" i="34"/>
  <c r="AN33" i="34"/>
  <c r="AF33" i="34"/>
  <c r="X33" i="34"/>
  <c r="P33" i="34"/>
  <c r="AW33" i="34"/>
  <c r="AO33" i="34"/>
  <c r="AG33" i="34"/>
  <c r="Y33" i="34"/>
  <c r="Q33" i="34"/>
  <c r="I33" i="34"/>
  <c r="AX33" i="34"/>
  <c r="AP33" i="34"/>
  <c r="AH33" i="34"/>
  <c r="Z33" i="34"/>
  <c r="R33" i="34"/>
  <c r="J33" i="34"/>
  <c r="L28" i="34"/>
  <c r="L29" i="34" s="1"/>
  <c r="T28" i="34"/>
  <c r="T29" i="34" s="1"/>
  <c r="AB28" i="34"/>
  <c r="AB29" i="34" s="1"/>
  <c r="AJ28" i="34"/>
  <c r="AJ29" i="34" s="1"/>
  <c r="O28" i="34"/>
  <c r="O29" i="34" s="1"/>
  <c r="W28" i="34"/>
  <c r="W29" i="34" s="1"/>
  <c r="AE28" i="34"/>
  <c r="AE29" i="34" s="1"/>
  <c r="AM28" i="34"/>
  <c r="AM29" i="34" s="1"/>
  <c r="AU29" i="34"/>
  <c r="AU28" i="34"/>
  <c r="BA57" i="34"/>
  <c r="AS57" i="34"/>
  <c r="AK57" i="34"/>
  <c r="BB57" i="34"/>
  <c r="AT57" i="34"/>
  <c r="AL57" i="34"/>
  <c r="BC57" i="34"/>
  <c r="AU57" i="34"/>
  <c r="AM57" i="34"/>
  <c r="BD57" i="34"/>
  <c r="AV57" i="34"/>
  <c r="AN57" i="34"/>
  <c r="AW57" i="34"/>
  <c r="AO57" i="34"/>
  <c r="AG57" i="34"/>
  <c r="AX57" i="34"/>
  <c r="AP57" i="34"/>
  <c r="AH57" i="34"/>
  <c r="AY57" i="34"/>
  <c r="AQ57" i="34"/>
  <c r="AI57" i="34"/>
  <c r="AZ57" i="34"/>
  <c r="AR57" i="34"/>
  <c r="AJ57" i="34"/>
  <c r="BA41" i="34"/>
  <c r="AS41" i="34"/>
  <c r="AK41" i="34"/>
  <c r="AC41" i="34"/>
  <c r="U41" i="34"/>
  <c r="BB41" i="34"/>
  <c r="AT41" i="34"/>
  <c r="AL41" i="34"/>
  <c r="AD41" i="34"/>
  <c r="V41" i="34"/>
  <c r="BC41" i="34"/>
  <c r="AU41" i="34"/>
  <c r="AM41" i="34"/>
  <c r="AE41" i="34"/>
  <c r="W41" i="34"/>
  <c r="BD41" i="34"/>
  <c r="AV41" i="34"/>
  <c r="AN41" i="34"/>
  <c r="AF41" i="34"/>
  <c r="X41" i="34"/>
  <c r="AW41" i="34"/>
  <c r="AO41" i="34"/>
  <c r="AG41" i="34"/>
  <c r="Y41" i="34"/>
  <c r="Q41" i="34"/>
  <c r="AX41" i="34"/>
  <c r="AP41" i="34"/>
  <c r="AH41" i="34"/>
  <c r="Z41" i="34"/>
  <c r="R41" i="34"/>
  <c r="AY41" i="34"/>
  <c r="AQ41" i="34"/>
  <c r="AI41" i="34"/>
  <c r="AA41" i="34"/>
  <c r="S41" i="34"/>
  <c r="AZ41" i="34"/>
  <c r="AR41" i="34"/>
  <c r="AJ41" i="34"/>
  <c r="AB41" i="34"/>
  <c r="T41" i="34"/>
  <c r="Z28" i="34"/>
  <c r="M28" i="34"/>
  <c r="M29" i="34" s="1"/>
  <c r="AC28" i="34"/>
  <c r="AC29" i="34" s="1"/>
  <c r="AK28" i="34"/>
  <c r="AK29" i="34" s="1"/>
  <c r="AS28" i="34"/>
  <c r="AS29" i="34" s="1"/>
  <c r="AW49" i="34"/>
  <c r="AO49" i="34"/>
  <c r="AG49" i="34"/>
  <c r="Y49" i="34"/>
  <c r="AX49" i="34"/>
  <c r="AP49" i="34"/>
  <c r="AH49" i="34"/>
  <c r="Z49" i="34"/>
  <c r="AY49" i="34"/>
  <c r="AQ49" i="34"/>
  <c r="AI49" i="34"/>
  <c r="AA49" i="34"/>
  <c r="AZ49" i="34"/>
  <c r="AR49" i="34"/>
  <c r="AJ49" i="34"/>
  <c r="AB49" i="34"/>
  <c r="BA49" i="34"/>
  <c r="AS49" i="34"/>
  <c r="AK49" i="34"/>
  <c r="AC49" i="34"/>
  <c r="BB49" i="34"/>
  <c r="AT49" i="34"/>
  <c r="AL49" i="34"/>
  <c r="AD49" i="34"/>
  <c r="BC49" i="34"/>
  <c r="AU49" i="34"/>
  <c r="AM49" i="34"/>
  <c r="AE49" i="34"/>
  <c r="BD49" i="34"/>
  <c r="AV49" i="34"/>
  <c r="AN49" i="34"/>
  <c r="AF49" i="34"/>
  <c r="H29" i="34"/>
  <c r="P29" i="34"/>
  <c r="X29" i="34"/>
  <c r="AF29" i="34"/>
  <c r="AN29" i="34"/>
  <c r="AV29" i="34"/>
  <c r="K28" i="34"/>
  <c r="K29" i="34" s="1"/>
  <c r="S28" i="34"/>
  <c r="S29" i="34" s="1"/>
  <c r="AA28" i="34"/>
  <c r="AI28" i="34"/>
  <c r="AQ28" i="34"/>
  <c r="AQ29" i="34" s="1"/>
  <c r="AQ12" i="20"/>
  <c r="BF12" i="20"/>
  <c r="BD12" i="20"/>
  <c r="D78" i="20"/>
  <c r="B31" i="20" s="1"/>
  <c r="BG12" i="20"/>
  <c r="BE12" i="20"/>
  <c r="BC12" i="20"/>
  <c r="BA12" i="20"/>
  <c r="AY12" i="20"/>
  <c r="AW12" i="20"/>
  <c r="AU12" i="20"/>
  <c r="AS12" i="20"/>
  <c r="BB12" i="20"/>
  <c r="AZ12" i="20"/>
  <c r="AX12" i="20"/>
  <c r="AV12" i="20"/>
  <c r="AT12" i="20"/>
  <c r="AR12" i="20"/>
  <c r="AZ87" i="34" l="1"/>
  <c r="AZ66" i="34" s="1"/>
  <c r="AZ76" i="34" s="1"/>
  <c r="BD87" i="34"/>
  <c r="BD66" i="34" s="1"/>
  <c r="BD76" i="34" s="1"/>
  <c r="AS87" i="34"/>
  <c r="AS66" i="34" s="1"/>
  <c r="AS76" i="34" s="1"/>
  <c r="AP87" i="34"/>
  <c r="AP66" i="34" s="1"/>
  <c r="AP76" i="34" s="1"/>
  <c r="AM76" i="34"/>
  <c r="AQ87" i="34"/>
  <c r="AQ66" i="34" s="1"/>
  <c r="AQ76" i="34" s="1"/>
  <c r="AU87" i="34"/>
  <c r="AU66" i="34" s="1"/>
  <c r="AU76" i="34" s="1"/>
  <c r="AR87" i="34"/>
  <c r="AR66" i="34" s="1"/>
  <c r="AR76" i="34" s="1"/>
  <c r="BA87" i="34"/>
  <c r="BA66" i="34" s="1"/>
  <c r="BA76" i="34" s="1"/>
  <c r="AW87" i="34"/>
  <c r="AW66" i="34" s="1"/>
  <c r="AW76" i="34" s="1"/>
  <c r="AT87" i="34"/>
  <c r="AT66" i="34" s="1"/>
  <c r="BC87" i="34"/>
  <c r="BC66" i="34" s="1"/>
  <c r="BC76" i="34" s="1"/>
  <c r="AO87" i="34"/>
  <c r="AO66" i="34" s="1"/>
  <c r="AO76" i="34" s="1"/>
  <c r="AT76" i="34"/>
  <c r="BB87" i="34"/>
  <c r="BB66" i="34" s="1"/>
  <c r="BB76" i="34" s="1"/>
  <c r="AY87" i="34"/>
  <c r="AY66" i="34" s="1"/>
  <c r="AY76" i="34" s="1"/>
  <c r="AV87" i="34"/>
  <c r="AV66" i="34" s="1"/>
  <c r="AV76" i="34" s="1"/>
  <c r="AN87" i="34"/>
  <c r="AN66" i="34" s="1"/>
  <c r="AN76" i="34" s="1"/>
  <c r="AX87" i="34"/>
  <c r="AX66" i="34" s="1"/>
  <c r="AX76" i="34" s="1"/>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D35" i="20"/>
  <c r="D36" i="20" s="1"/>
  <c r="D37" i="20" s="1"/>
  <c r="D38" i="20" s="1"/>
  <c r="D39" i="20" s="1"/>
  <c r="D40" i="20" s="1"/>
  <c r="BA60" i="34" l="1"/>
  <c r="G60" i="34"/>
  <c r="AJ60" i="34"/>
  <c r="R60" i="34"/>
  <c r="AC60" i="34"/>
  <c r="K60" i="34"/>
  <c r="AH60" i="34"/>
  <c r="AW60" i="34"/>
  <c r="O60" i="34"/>
  <c r="BC60" i="34"/>
  <c r="U60" i="34"/>
  <c r="AR60" i="34"/>
  <c r="Z60" i="34"/>
  <c r="AO60" i="34"/>
  <c r="E63" i="34"/>
  <c r="E64" i="34" s="1"/>
  <c r="F61" i="34"/>
  <c r="BB60" i="34"/>
  <c r="AT60" i="34"/>
  <c r="AB60" i="34"/>
  <c r="J60" i="34"/>
  <c r="Y60" i="34"/>
  <c r="AN60" i="34"/>
  <c r="BD60" i="34"/>
  <c r="AL60" i="34"/>
  <c r="T60" i="34"/>
  <c r="AQ60" i="34"/>
  <c r="Q60" i="34"/>
  <c r="AF60" i="34"/>
  <c r="AU60" i="34"/>
  <c r="AY60" i="34"/>
  <c r="AD60" i="34"/>
  <c r="L60" i="34"/>
  <c r="AI60" i="34"/>
  <c r="I60" i="34"/>
  <c r="X60" i="34"/>
  <c r="AM60" i="34"/>
  <c r="M60" i="34"/>
  <c r="AV60" i="34"/>
  <c r="AZ60" i="34"/>
  <c r="V60" i="34"/>
  <c r="AS60" i="34"/>
  <c r="AA60" i="34"/>
  <c r="AX60" i="34"/>
  <c r="P60" i="34"/>
  <c r="AE60" i="34"/>
  <c r="AG60" i="34"/>
  <c r="N60" i="34"/>
  <c r="AK60" i="34"/>
  <c r="S60" i="34"/>
  <c r="AP60" i="34"/>
  <c r="H60" i="34"/>
  <c r="W60" i="34"/>
  <c r="D41" i="20"/>
  <c r="H12" i="20"/>
  <c r="E87" i="34" l="1"/>
  <c r="E66" i="34" s="1"/>
  <c r="E76" i="34" s="1"/>
  <c r="E77" i="34" s="1"/>
  <c r="E80" i="34" s="1"/>
  <c r="E81" i="34" s="1"/>
  <c r="F62" i="34"/>
  <c r="G61" i="34" s="1"/>
  <c r="D42" i="20"/>
  <c r="I12" i="20"/>
  <c r="F87" i="34" l="1"/>
  <c r="F66" i="34" s="1"/>
  <c r="F76" i="34" s="1"/>
  <c r="F63" i="34"/>
  <c r="F64" i="34" s="1"/>
  <c r="F77" i="34" s="1"/>
  <c r="F80" i="34" s="1"/>
  <c r="F81" i="34" s="1"/>
  <c r="G62" i="34"/>
  <c r="H61" i="34" s="1"/>
  <c r="D43" i="20"/>
  <c r="J12" i="20"/>
  <c r="G87" i="34" l="1"/>
  <c r="G66" i="34" s="1"/>
  <c r="G63" i="34"/>
  <c r="G64" i="34" s="1"/>
  <c r="H62" i="34"/>
  <c r="I61" i="34" s="1"/>
  <c r="D44" i="20"/>
  <c r="K12" i="20"/>
  <c r="H87" i="34" l="1"/>
  <c r="H66" i="34" s="1"/>
  <c r="H63" i="34"/>
  <c r="H64" i="34" s="1"/>
  <c r="I62" i="34"/>
  <c r="J61" i="34" s="1"/>
  <c r="D45" i="20"/>
  <c r="L12" i="20"/>
  <c r="I63" i="34" l="1"/>
  <c r="I64" i="34" s="1"/>
  <c r="I87" i="34"/>
  <c r="I66" i="34" s="1"/>
  <c r="J62" i="34"/>
  <c r="K61" i="34" s="1"/>
  <c r="D46" i="20"/>
  <c r="M12" i="20"/>
  <c r="J63" i="34" l="1"/>
  <c r="J64" i="34" s="1"/>
  <c r="J87" i="34"/>
  <c r="J66" i="34" s="1"/>
  <c r="K62" i="34"/>
  <c r="L61" i="34" s="1"/>
  <c r="D47" i="20"/>
  <c r="N12" i="20"/>
  <c r="K63" i="34" l="1"/>
  <c r="K64" i="34" s="1"/>
  <c r="K87" i="34"/>
  <c r="K66" i="34" s="1"/>
  <c r="L62" i="34"/>
  <c r="M61" i="34" s="1"/>
  <c r="D48" i="20"/>
  <c r="O12" i="20"/>
  <c r="L63" i="34" l="1"/>
  <c r="L64" i="34" s="1"/>
  <c r="L87" i="34"/>
  <c r="L66" i="34" s="1"/>
  <c r="M62" i="34"/>
  <c r="N61" i="34" s="1"/>
  <c r="D49" i="20"/>
  <c r="P12" i="20"/>
  <c r="M87" i="34" l="1"/>
  <c r="M66" i="34" s="1"/>
  <c r="M76" i="34" s="1"/>
  <c r="M63" i="34"/>
  <c r="M64" i="34" s="1"/>
  <c r="M77" i="34" s="1"/>
  <c r="M80" i="34" s="1"/>
  <c r="N62" i="34"/>
  <c r="O61" i="34" s="1"/>
  <c r="D50" i="20"/>
  <c r="Q12" i="20"/>
  <c r="N63" i="34" l="1"/>
  <c r="N64" i="34" s="1"/>
  <c r="N87" i="34"/>
  <c r="N66" i="34" s="1"/>
  <c r="N76" i="34" s="1"/>
  <c r="O62" i="34"/>
  <c r="P61" i="34" s="1"/>
  <c r="R12" i="20"/>
  <c r="D51" i="20"/>
  <c r="O87" i="34" l="1"/>
  <c r="O66" i="34" s="1"/>
  <c r="O76" i="34" s="1"/>
  <c r="N77" i="34"/>
  <c r="N80" i="34" s="1"/>
  <c r="O63" i="34"/>
  <c r="O64" i="34" s="1"/>
  <c r="P62" i="34"/>
  <c r="Q61" i="34" s="1"/>
  <c r="D52" i="20"/>
  <c r="S12" i="20"/>
  <c r="O77" i="34" l="1"/>
  <c r="O80" i="34" s="1"/>
  <c r="P87" i="34"/>
  <c r="P66" i="34" s="1"/>
  <c r="P76" i="34" s="1"/>
  <c r="P63" i="34"/>
  <c r="P64" i="34" s="1"/>
  <c r="P77" i="34" s="1"/>
  <c r="P80" i="34" s="1"/>
  <c r="Q62" i="34"/>
  <c r="R61" i="34" s="1"/>
  <c r="D53" i="20"/>
  <c r="T12" i="20"/>
  <c r="Q63" i="34" l="1"/>
  <c r="Q64" i="34" s="1"/>
  <c r="Q87" i="34"/>
  <c r="Q66" i="34" s="1"/>
  <c r="Q76" i="34" s="1"/>
  <c r="R62" i="34"/>
  <c r="S61" i="34" s="1"/>
  <c r="D54" i="20"/>
  <c r="U12" i="20"/>
  <c r="Q77" i="34" l="1"/>
  <c r="Q80" i="34" s="1"/>
  <c r="R63" i="34"/>
  <c r="R64" i="34" s="1"/>
  <c r="R87" i="34"/>
  <c r="R66" i="34" s="1"/>
  <c r="R76" i="34" s="1"/>
  <c r="S62" i="34"/>
  <c r="T61" i="34" s="1"/>
  <c r="D55" i="20"/>
  <c r="V12" i="20"/>
  <c r="S87" i="34" l="1"/>
  <c r="S66" i="34" s="1"/>
  <c r="S76" i="34" s="1"/>
  <c r="R77" i="34"/>
  <c r="R80" i="34" s="1"/>
  <c r="S63" i="34"/>
  <c r="S64" i="34" s="1"/>
  <c r="T62" i="34"/>
  <c r="U61" i="34" s="1"/>
  <c r="D56" i="20"/>
  <c r="W12" i="20"/>
  <c r="T63" i="34" l="1"/>
  <c r="T64" i="34" s="1"/>
  <c r="T87" i="34"/>
  <c r="T66" i="34" s="1"/>
  <c r="T76" i="34" s="1"/>
  <c r="S77" i="34"/>
  <c r="S80" i="34" s="1"/>
  <c r="U62" i="34"/>
  <c r="V61" i="34" s="1"/>
  <c r="D57" i="20"/>
  <c r="X12" i="20"/>
  <c r="T77" i="34" l="1"/>
  <c r="T80" i="34" s="1"/>
  <c r="U87" i="34"/>
  <c r="U66" i="34" s="1"/>
  <c r="U76" i="34" s="1"/>
  <c r="U63" i="34"/>
  <c r="U64" i="34" s="1"/>
  <c r="V62" i="34"/>
  <c r="W61" i="34" s="1"/>
  <c r="D58" i="20"/>
  <c r="Y12" i="20"/>
  <c r="U77" i="34" l="1"/>
  <c r="U80" i="34" s="1"/>
  <c r="V63" i="34"/>
  <c r="V64" i="34" s="1"/>
  <c r="V87" i="34"/>
  <c r="V66" i="34" s="1"/>
  <c r="V76" i="34" s="1"/>
  <c r="W62" i="34"/>
  <c r="X61" i="34" s="1"/>
  <c r="D59" i="20"/>
  <c r="Z12" i="20"/>
  <c r="V77" i="34" l="1"/>
  <c r="V80" i="34" s="1"/>
  <c r="W63" i="34"/>
  <c r="W64" i="34" s="1"/>
  <c r="W87" i="34"/>
  <c r="W66" i="34" s="1"/>
  <c r="W76" i="34" s="1"/>
  <c r="X62" i="34"/>
  <c r="Y61" i="34" s="1"/>
  <c r="D60" i="20"/>
  <c r="AA12" i="20"/>
  <c r="X87" i="34" l="1"/>
  <c r="X66" i="34" s="1"/>
  <c r="X76" i="34" s="1"/>
  <c r="W77" i="34"/>
  <c r="W80" i="34" s="1"/>
  <c r="X63" i="34"/>
  <c r="X64" i="34" s="1"/>
  <c r="Y62" i="34"/>
  <c r="Z61" i="34" s="1"/>
  <c r="D61" i="20"/>
  <c r="AB12" i="20"/>
  <c r="Y87" i="34" l="1"/>
  <c r="Y66" i="34" s="1"/>
  <c r="Y76" i="34" s="1"/>
  <c r="X77" i="34"/>
  <c r="X80" i="34" s="1"/>
  <c r="Y63" i="34"/>
  <c r="Y64" i="34" s="1"/>
  <c r="Y77" i="34" s="1"/>
  <c r="Y80" i="34" s="1"/>
  <c r="Z62" i="34"/>
  <c r="AA61" i="34" s="1"/>
  <c r="D62" i="20"/>
  <c r="AC12" i="20"/>
  <c r="Z63" i="34" l="1"/>
  <c r="Z64" i="34" s="1"/>
  <c r="Z87" i="34"/>
  <c r="Z66" i="34" s="1"/>
  <c r="Z76" i="34" s="1"/>
  <c r="AA62" i="34"/>
  <c r="AB61" i="34" s="1"/>
  <c r="D63" i="20"/>
  <c r="AD12" i="20"/>
  <c r="G35" i="29" l="1"/>
  <c r="G33" i="29"/>
  <c r="G34" i="29"/>
  <c r="G32" i="29"/>
  <c r="G31" i="29"/>
  <c r="AA87" i="34"/>
  <c r="AA66" i="34" s="1"/>
  <c r="AA76" i="34" s="1"/>
  <c r="G28" i="29"/>
  <c r="Z77" i="34"/>
  <c r="Z80" i="34" s="1"/>
  <c r="AA63" i="34"/>
  <c r="AA64" i="34" s="1"/>
  <c r="AB62" i="34"/>
  <c r="AC61" i="34" s="1"/>
  <c r="D64" i="20"/>
  <c r="AE12" i="20"/>
  <c r="AB63" i="34" l="1"/>
  <c r="AB64" i="34" s="1"/>
  <c r="AA77" i="34"/>
  <c r="AA80" i="34" s="1"/>
  <c r="AB87" i="34"/>
  <c r="AB66" i="34" s="1"/>
  <c r="AB76" i="34" s="1"/>
  <c r="AC62" i="34"/>
  <c r="AD61" i="34" s="1"/>
  <c r="D65" i="20"/>
  <c r="AF12" i="20"/>
  <c r="AB77" i="34" l="1"/>
  <c r="AB80" i="34" s="1"/>
  <c r="AC63" i="34"/>
  <c r="AC64" i="34" s="1"/>
  <c r="AC87" i="34"/>
  <c r="AC66" i="34" s="1"/>
  <c r="AC76" i="34" s="1"/>
  <c r="AD62" i="34"/>
  <c r="AE61" i="34" s="1"/>
  <c r="D66" i="20"/>
  <c r="AG12" i="20"/>
  <c r="AC77" i="34" l="1"/>
  <c r="AC80" i="34" s="1"/>
  <c r="AD63" i="34"/>
  <c r="AD64" i="34" s="1"/>
  <c r="AD87" i="34"/>
  <c r="AD66" i="34" s="1"/>
  <c r="AD76" i="34" s="1"/>
  <c r="AE62" i="34"/>
  <c r="AF61" i="34" s="1"/>
  <c r="D67" i="20"/>
  <c r="AH12" i="20"/>
  <c r="AE87" i="34" l="1"/>
  <c r="AE66" i="34" s="1"/>
  <c r="AE76" i="34" s="1"/>
  <c r="AD77" i="34"/>
  <c r="AD80" i="34" s="1"/>
  <c r="AE63" i="34"/>
  <c r="AE64" i="34" s="1"/>
  <c r="AE77" i="34" s="1"/>
  <c r="AE80" i="34" s="1"/>
  <c r="AF62" i="34"/>
  <c r="AG61" i="34" s="1"/>
  <c r="D68" i="20"/>
  <c r="AI12" i="20"/>
  <c r="AF63" i="34" l="1"/>
  <c r="AF64" i="34" s="1"/>
  <c r="AF87" i="34"/>
  <c r="AF66" i="34" s="1"/>
  <c r="AF76" i="34" s="1"/>
  <c r="AG62" i="34"/>
  <c r="AH61" i="34" s="1"/>
  <c r="D69" i="20"/>
  <c r="AJ12" i="20"/>
  <c r="AG63" i="34" l="1"/>
  <c r="AG64" i="34" s="1"/>
  <c r="AF77" i="34"/>
  <c r="AF80" i="34" s="1"/>
  <c r="AG87" i="34"/>
  <c r="AG66" i="34" s="1"/>
  <c r="AG76" i="34" s="1"/>
  <c r="AH62" i="34"/>
  <c r="AI61" i="34" s="1"/>
  <c r="D70" i="20"/>
  <c r="AK12" i="20"/>
  <c r="AH63" i="34" l="1"/>
  <c r="AH64" i="34" s="1"/>
  <c r="AH87" i="34"/>
  <c r="AH66" i="34" s="1"/>
  <c r="AH76" i="34" s="1"/>
  <c r="AG77" i="34"/>
  <c r="AG80" i="34" s="1"/>
  <c r="AI62" i="34"/>
  <c r="AJ61" i="34" s="1"/>
  <c r="D71" i="20"/>
  <c r="AL12" i="20"/>
  <c r="AI63" i="34" l="1"/>
  <c r="AI64" i="34" s="1"/>
  <c r="H35" i="29"/>
  <c r="H34" i="29"/>
  <c r="H33" i="29"/>
  <c r="H32" i="29"/>
  <c r="H31" i="29"/>
  <c r="H28" i="29"/>
  <c r="AI87" i="34"/>
  <c r="AI66" i="34" s="1"/>
  <c r="AI76" i="34" s="1"/>
  <c r="AH77" i="34"/>
  <c r="AH80" i="34" s="1"/>
  <c r="AJ62" i="34"/>
  <c r="AK61" i="34" s="1"/>
  <c r="D72" i="20"/>
  <c r="AM12" i="20"/>
  <c r="AJ63" i="34" l="1"/>
  <c r="AJ64" i="34" s="1"/>
  <c r="AJ87" i="34"/>
  <c r="AJ66" i="34" s="1"/>
  <c r="AJ76" i="34" s="1"/>
  <c r="AI77" i="34"/>
  <c r="AI80" i="34" s="1"/>
  <c r="AK62" i="34"/>
  <c r="AL61" i="34" s="1"/>
  <c r="D73" i="20"/>
  <c r="AN12" i="20"/>
  <c r="AJ77" i="34" l="1"/>
  <c r="AJ80" i="34" s="1"/>
  <c r="AK87" i="34"/>
  <c r="AK66" i="34" s="1"/>
  <c r="AK76" i="34" s="1"/>
  <c r="AK63" i="34"/>
  <c r="AK64" i="34" s="1"/>
  <c r="AL62" i="34"/>
  <c r="AM61" i="34" s="1"/>
  <c r="D75" i="20"/>
  <c r="AO12" i="20"/>
  <c r="AK77" i="34" l="1"/>
  <c r="AK80" i="34" s="1"/>
  <c r="AL87" i="34"/>
  <c r="AL66" i="34" s="1"/>
  <c r="AL76" i="34" s="1"/>
  <c r="AL63" i="34"/>
  <c r="AL64" i="34" s="1"/>
  <c r="AM62" i="34"/>
  <c r="AN61" i="34" s="1"/>
  <c r="AM63" i="34" l="1"/>
  <c r="AM64" i="34" s="1"/>
  <c r="AM77" i="34" s="1"/>
  <c r="AM80" i="34" s="1"/>
  <c r="AL77" i="34"/>
  <c r="AL80" i="34" s="1"/>
  <c r="AN62" i="34"/>
  <c r="AO61" i="34" s="1"/>
  <c r="I33" i="29" l="1"/>
  <c r="AN63" i="34"/>
  <c r="AN64" i="34" s="1"/>
  <c r="AN77" i="34" s="1"/>
  <c r="AN80" i="34" s="1"/>
  <c r="AO62" i="34"/>
  <c r="AP61" i="34" s="1"/>
  <c r="I31" i="29" l="1"/>
  <c r="I34" i="29"/>
  <c r="AO63" i="34"/>
  <c r="AO64" i="34" s="1"/>
  <c r="AO77" i="34" s="1"/>
  <c r="AO80" i="34" s="1"/>
  <c r="AP62" i="34"/>
  <c r="AQ61" i="34" s="1"/>
  <c r="I28" i="29"/>
  <c r="I35" i="29" l="1"/>
  <c r="I32" i="29"/>
  <c r="AP63" i="34"/>
  <c r="AP64" i="34" s="1"/>
  <c r="AP77" i="34" s="1"/>
  <c r="AP80" i="34" s="1"/>
  <c r="AQ62" i="34"/>
  <c r="AR61" i="34" s="1"/>
  <c r="AQ63" i="34" l="1"/>
  <c r="AQ64" i="34" s="1"/>
  <c r="AQ77" i="34" s="1"/>
  <c r="AQ80" i="34" s="1"/>
  <c r="AR62" i="34"/>
  <c r="AS61" i="34" s="1"/>
  <c r="AR63" i="34" l="1"/>
  <c r="AR64" i="34" s="1"/>
  <c r="AR77" i="34" s="1"/>
  <c r="AR80" i="34" s="1"/>
  <c r="AS62" i="34"/>
  <c r="AT61" i="34" s="1"/>
  <c r="AS63" i="34" l="1"/>
  <c r="AS64" i="34" s="1"/>
  <c r="AS77" i="34" s="1"/>
  <c r="AS80" i="34" s="1"/>
  <c r="AT62" i="34"/>
  <c r="AU61" i="34" s="1"/>
  <c r="AT63" i="34" l="1"/>
  <c r="AT64" i="34" s="1"/>
  <c r="AT77" i="34" s="1"/>
  <c r="AT80" i="34" s="1"/>
  <c r="AU62" i="34"/>
  <c r="AV61" i="34" s="1"/>
  <c r="AU63" i="34" l="1"/>
  <c r="AU64" i="34" s="1"/>
  <c r="AU77" i="34" s="1"/>
  <c r="AU80" i="34" s="1"/>
  <c r="AV62" i="34"/>
  <c r="AW61" i="34" s="1"/>
  <c r="AV63" i="34" l="1"/>
  <c r="AV64" i="34" s="1"/>
  <c r="AV77" i="34" s="1"/>
  <c r="AV80" i="34" s="1"/>
  <c r="AW62" i="34"/>
  <c r="AX61" i="34" s="1"/>
  <c r="AW63" i="34" l="1"/>
  <c r="AW64" i="34" s="1"/>
  <c r="AW77" i="34" s="1"/>
  <c r="AW80" i="34" s="1"/>
  <c r="AX62" i="34"/>
  <c r="AY61" i="34" s="1"/>
  <c r="AX63" i="34" l="1"/>
  <c r="AX64" i="34" s="1"/>
  <c r="AX77" i="34" s="1"/>
  <c r="AX80" i="34" s="1"/>
  <c r="AY62" i="34"/>
  <c r="AZ61" i="34" s="1"/>
  <c r="AY63" i="34" l="1"/>
  <c r="AY64" i="34" s="1"/>
  <c r="AY77" i="34" s="1"/>
  <c r="AY80" i="34" s="1"/>
  <c r="AZ62" i="34"/>
  <c r="BA61" i="34" s="1"/>
  <c r="AZ63" i="34" l="1"/>
  <c r="AZ64" i="34" s="1"/>
  <c r="AZ77" i="34" s="1"/>
  <c r="AZ80" i="34" s="1"/>
  <c r="BA62" i="34"/>
  <c r="BB61" i="34" s="1"/>
  <c r="J33" i="29" l="1"/>
  <c r="J34" i="29"/>
  <c r="BB62" i="34"/>
  <c r="BC61" i="34" s="1"/>
  <c r="BA63" i="34"/>
  <c r="BA64" i="34" s="1"/>
  <c r="BA77" i="34" s="1"/>
  <c r="BA80" i="34" s="1"/>
  <c r="J31" i="29" l="1"/>
  <c r="J28" i="29"/>
  <c r="BB63" i="34"/>
  <c r="BB64" i="34" s="1"/>
  <c r="BB77" i="34" s="1"/>
  <c r="BB80" i="34" s="1"/>
  <c r="J35" i="29"/>
  <c r="BC62" i="34"/>
  <c r="BD61" i="34" s="1"/>
  <c r="J32" i="29" l="1"/>
  <c r="BC63" i="34"/>
  <c r="BC64" i="34" s="1"/>
  <c r="BC77" i="34" s="1"/>
  <c r="BC80" i="34" s="1"/>
  <c r="BD62" i="34"/>
  <c r="BD63" i="34" s="1"/>
  <c r="BD64" i="34" s="1"/>
  <c r="BD77" i="34" s="1"/>
  <c r="BD80" i="34" s="1"/>
  <c r="G69" i="34" l="1"/>
  <c r="G76" i="34" s="1"/>
  <c r="G77" i="34" s="1"/>
  <c r="G80" i="34" s="1"/>
  <c r="G81" i="34" s="1"/>
  <c r="H69" i="34"/>
  <c r="H76" i="34" s="1"/>
  <c r="H77" i="34" s="1"/>
  <c r="H80" i="34" s="1"/>
  <c r="H81" i="34" l="1"/>
  <c r="I69" i="34" l="1"/>
  <c r="I76" i="34" s="1"/>
  <c r="I77" i="34" s="1"/>
  <c r="I80" i="34" s="1"/>
  <c r="I81" i="34" s="1"/>
  <c r="J69" i="34" l="1"/>
  <c r="J76" i="34" s="1"/>
  <c r="J77" i="34" s="1"/>
  <c r="J80" i="34" s="1"/>
  <c r="J81" i="34" s="1"/>
  <c r="K69" i="34" l="1"/>
  <c r="K76" i="34" s="1"/>
  <c r="K77" i="34" s="1"/>
  <c r="K80" i="34" s="1"/>
  <c r="K81" i="34" s="1"/>
  <c r="L69" i="34"/>
  <c r="L76" i="34" s="1"/>
  <c r="L77" i="34" s="1"/>
  <c r="L80" i="34" s="1"/>
  <c r="L81" i="34" l="1"/>
  <c r="M81" i="34" s="1"/>
  <c r="N81" i="34" s="1"/>
  <c r="O81" i="34" s="1"/>
  <c r="P81" i="34" s="1"/>
  <c r="Q81" i="34" s="1"/>
  <c r="R81" i="34" s="1"/>
  <c r="S81" i="34" s="1"/>
  <c r="T81" i="34" s="1"/>
  <c r="U81" i="34" l="1"/>
  <c r="V81" i="34" s="1"/>
  <c r="W81" i="34" s="1"/>
  <c r="X81" i="34" s="1"/>
  <c r="Y81" i="34" s="1"/>
  <c r="Z81" i="34" s="1"/>
  <c r="AA81" i="34" s="1"/>
  <c r="AB81" i="34" s="1"/>
  <c r="AC81" i="34" s="1"/>
  <c r="AD81" i="34" s="1"/>
  <c r="AE81" i="34" s="1"/>
  <c r="AF81" i="34" s="1"/>
  <c r="AG81" i="34" s="1"/>
  <c r="AH81" i="34" s="1"/>
  <c r="AI81" i="34" s="1"/>
  <c r="AJ81" i="34" s="1"/>
  <c r="C4" i="34" l="1"/>
  <c r="G29" i="29" s="1"/>
  <c r="C5" i="34"/>
  <c r="H29" i="29" s="1"/>
  <c r="AK81" i="34"/>
  <c r="AL81" i="34" s="1"/>
  <c r="AM81" i="34" s="1"/>
  <c r="AN81" i="34" s="1"/>
  <c r="AO81" i="34" s="1"/>
  <c r="AP81" i="34" s="1"/>
  <c r="AQ81" i="34" s="1"/>
  <c r="AR81" i="34" s="1"/>
  <c r="AS81" i="34" s="1"/>
  <c r="AT81" i="34" s="1"/>
  <c r="AU81" i="34" s="1"/>
  <c r="AV81" i="34" s="1"/>
  <c r="AW81" i="34" s="1"/>
  <c r="C6" i="34" l="1"/>
  <c r="I29" i="29" s="1"/>
  <c r="AX81" i="34"/>
  <c r="AY81" i="34" s="1"/>
  <c r="AZ81" i="34" s="1"/>
  <c r="BA81" i="34" s="1"/>
  <c r="BB81" i="34" s="1"/>
  <c r="BC81" i="34" s="1"/>
  <c r="BD81" i="34" s="1"/>
  <c r="C7" i="34" l="1"/>
  <c r="J29" i="29" s="1"/>
  <c r="G30" i="29" l="1"/>
  <c r="H30" i="29" l="1"/>
  <c r="M30" i="29" s="1"/>
  <c r="I30" i="29" l="1"/>
  <c r="J30" i="29"/>
</calcChain>
</file>

<file path=xl/comments1.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<sst xmlns="http://schemas.openxmlformats.org/spreadsheetml/2006/main" count="455" uniqueCount="355">
  <si>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</si>
  <si>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</si>
  <si>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</si>
  <si>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</si>
  <si>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</si>
  <si>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</si>
  <si>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</si>
  <si>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</si>
  <si>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</si>
  <si>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</si>
  <si>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</si>
  <si>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</si>
  <si>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</si>
  <si>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</si>
  <si>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</si>
  <si>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</si>
  <si>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</si>
  <si>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</si>
  <si>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</si>
  <si>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</si>
  <si>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</si>
  <si>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</si>
  <si>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</si>
  <si>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</si>
  <si>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</si>
  <si>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</si>
  <si>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</si>
  <si>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</si>
  <si>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</si>
  <si>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</si>
  <si>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</si>
  <si>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</si>
  <si>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</si>
  <si>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</si>
  <si>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</si>
  <si>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</si>
  <si>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</si>
  <si>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</si>
  <si>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</si>
  <si>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</si>
  <si>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</si>
  <si>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</si>
  <si>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</si>
  <si>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</si>
  <si>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</si>
  <si>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</si>
  <si>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</si>
  <si>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</si>
  <si>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</si>
  <si>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</si>
  <si>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</si>
  <si>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</si>
  <si>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</si>
  <si>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</si>
  <si>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</si>
  <si>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</si>
  <si>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</si>
  <si>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</si>
  <si>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</si>
  <si>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</si>
  <si>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</si>
  <si>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</si>
  <si>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</si>
  <si>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</si>
  <si>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</si>
  <si>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</si>
  <si>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</si>
  <si>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</si>
  <si>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</si>
  <si>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</si>
  <si>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</si>
  <si>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</si>
  <si>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</si>
  <si>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</si>
  <si>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</si>
  <si>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</si>
  <si>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</si>
  <si>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</si>
  <si>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</si>
  <si>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</si>
  <si>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</si>
  <si>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</si>
  <si>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</si>
  <si>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</si>
  <si>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</si>
  <si>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</si>
  <si>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</si>
  <si>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</si>
  <si>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</si>
  <si>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</si>
  <si>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</si>
  <si>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</si>
  <si>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</si>
  <si>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</si>
  <si>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</si>
  <si>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</si>
  <si>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</si>
  <si>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</si>
  <si>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</si>
  <si>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</si>
  <si>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</si>
  <si>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</si>
  <si>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</si>
  <si>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</si>
  <si>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</si>
  <si>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</si>
  <si>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</si>
  <si>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</si>
  <si>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</si>
  <si>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</si>
  <si>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</si>
  <si>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</si>
  <si>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</si>
  <si>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</si>
  <si>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</si>
  <si>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</si>
  <si>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</si>
  <si>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</si>
  <si>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</si>
  <si>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</si>
  <si>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</si>
  <si>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</si>
  <si>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</si>
  <si>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</si>
  <si>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</si>
  <si>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</si>
  <si>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</si>
  <si>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</si>
  <si>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</si>
  <si>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</si>
  <si>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</si>
  <si>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</si>
  <si>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</si>
  <si>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</si>
  <si>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</si>
  <si>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</si>
  <si>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</si>
  <si>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</si>
  <si>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</si>
  <si>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</si>
  <si>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</si>
  <si>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</si>
  <si>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</si>
  <si>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</si>
  <si>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</si>
  <si>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</si>
  <si>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</si>
  <si>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</si>
  <si>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</si>
  <si>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</si>
  <si>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</si>
  <si>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</si>
  <si>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</si>
  <si>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</si>
  <si>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</si>
  <si>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</si>
  <si>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</si>
  <si>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</si>
  <si>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</si>
  <si>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</si>
  <si>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</si>
  <si>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</si>
  <si>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</si>
  <si>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</si>
  <si>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</si>
  <si>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</si>
  <si>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</si>
  <si>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</si>
  <si>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</si>
  <si>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</si>
  <si>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</si>
  <si>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</si>
  <si>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</si>
  <si>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</si>
  <si>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</si>
  <si>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</si>
  <si>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</si>
  <si>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</si>
  <si>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</si>
  <si>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</si>
  <si>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</si>
  <si>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</si>
  <si>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</si>
  <si>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</si>
  <si>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</si>
  <si>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</si>
  <si>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</si>
  <si>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</si>
  <si>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</si>
  <si>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</si>
  <si>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</si>
  <si>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</si>
  <si>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</si>
  <si>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</si>
  <si>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</si>
  <si>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</si>
  <si>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</si>
  <si>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</si>
  <si>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</si>
  <si>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</si>
  <si>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</si>
  <si>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</si>
  <si>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</si>
  <si>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</si>
  <si>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</si>
  <si>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</si>
  <si>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</si>
  <si>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</si>
  <si>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</si>
  <si>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</si>
  <si>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</si>
  <si>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</si>
  <si>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</si>
  <si>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</si>
  <si>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</si>
  <si>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</si>
  <si>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</si>
  <si>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</si>
  <si>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</si>
  <si>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</si>
  <si>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</si>
  <si>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</si>
  <si>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</si>
  <si>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</si>
  <si>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</si>
  <si>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</si>
  <si>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</si>
  <si>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</si>
  <si>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</si>
  <si>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</si>
  <si>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</si>
  <si>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</si>
  <si>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</si>
  <si>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</si>
  <si>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</si>
  <si>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</si>
  <si>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</si>
  <si>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</si>
  <si>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</si>
  <si>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</si>
  <si>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</si>
  <si>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</si>
  <si>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</si>
  <si>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</si>
  <si>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</si>
  <si>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</si>
  <si>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</si>
  <si>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</si>
  <si>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</si>
  <si>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</si>
  <si>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</si>
  <si>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</si>
  <si>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</si>
  <si>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</si>
  <si>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</si>
  <si>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</si>
  <si>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</si>
  <si>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</si>
  <si>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</si>
  <si>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</si>
  <si>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</si>
  <si>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</si>
  <si>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</si>
  <si>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</si>
  <si>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</si>
  <si>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</si>
  <si>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</si>
  <si>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</si>
  <si>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</si>
  <si>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</si>
  <si>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</si>
  <si>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</si>
  <si>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</si>
  <si>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</si>
  <si>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</si>
  <si>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</si>
  <si>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</si>
  <si>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</si>
  <si>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</si>
  <si>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</si>
  <si>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</si>
  <si>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</si>
  <si>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</si>
  <si>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</si>
  <si>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</si>
  <si>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</si>
  <si>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</si>
  <si>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</si>
  <si>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</si>
  <si>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</si>
  <si>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</si>
  <si>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</si>
  <si>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</si>
  <si>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</si>
  <si>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</si>
  <si>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</si>
  <si>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</si>
  <si>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</si>
  <si>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t>CBA Option 1 - Option 1</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</si>
  <si>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</si>
  <si>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</si>
  <si>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</si>
  <si>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</si>
  <si>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enter text</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</si>
  <si>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</si>
  <si>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</si>
  <si>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</si>
  <si>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</si>
  <si>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</si>
  <si>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</si>
  <si>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</si>
  <si>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</si>
  <si>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</si>
  <si>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</si>
  <si>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</si>
  <si>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</si>
  <si>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</si>
  <si>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</si>
  <si>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</si>
  <si>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</si>
  <si>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</si>
  <si>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</si>
  <si>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</si>
  <si>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</si>
  <si>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</si>
  <si>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</si>
  <si>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</si>
  <si>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</si>
  <si>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</si>
  <si>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</si>
  <si>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</si>
  <si>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</si>
  <si>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</si>
  <si>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</si>
  <si>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</si>
  <si>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</si>
  <si>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</si>
  <si>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</si>
  <si>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</si>
  <si>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</si>
  <si>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Baseline</t>
  </si>
  <si>
    <t>Option 2</t>
  </si>
  <si>
    <t>Option 3</t>
  </si>
  <si>
    <t>Option 4</t>
  </si>
  <si>
    <t>Option 5</t>
  </si>
  <si>
    <t>Option 6</t>
  </si>
  <si>
    <t>Option 7</t>
  </si>
  <si>
    <t>Option 8</t>
  </si>
  <si>
    <t>Do nothing</t>
  </si>
  <si>
    <t>Constrained volume avoided</t>
  </si>
  <si>
    <t>Reinforecement of 132kv line followed by reinforcement of subsea cable</t>
  </si>
  <si>
    <t>Install Active Network Management scheme to manage the load deferring reinforcement in option 2</t>
  </si>
  <si>
    <t>Option 3 ANM</t>
  </si>
  <si>
    <t>Baseline Do Nothing</t>
  </si>
  <si>
    <t>Orkney ANM</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</si>
</sst>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s>
  <fonts count="35"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0"/>
      <color rgb="FF0070C0"/>
      <name val="Gill Sans MT"/>
      <family val="2"/>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9">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cellStyleXfs>
  <cellXfs count="175">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8" fontId="4" fillId="0" borderId="0" xfId="0" applyNumberFormat="1" applyFont="1"/>
    <xf numFmtId="0" fontId="4" fillId="0" borderId="0" xfId="0" applyFont="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4" fillId="0" borderId="7" xfId="0" applyFont="1" applyBorder="1" applyAlignment="1">
      <alignment horizontal="left"/>
    </xf>
    <xf numFmtId="0" fontId="4" fillId="0" borderId="9" xfId="0" applyFont="1" applyBorder="1" applyAlignment="1">
      <alignment horizontal="left"/>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3" xfId="0" applyFont="1" applyBorder="1" applyAlignment="1">
      <alignment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4" fillId="0" borderId="7" xfId="0" applyFont="1" applyBorder="1" applyAlignment="1">
      <alignment horizontal="left" vertical="top"/>
    </xf>
    <xf numFmtId="0" fontId="4" fillId="0" borderId="9" xfId="0" applyFont="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cellXfs>
  <cellStyles count="9">
    <cellStyle name="=C:\WINNT\SYSTEM32\COMMAND.COM 6" xfId="4"/>
    <cellStyle name="Comma" xfId="7" builtinId="3"/>
    <cellStyle name="Comma 4" xfId="5"/>
    <cellStyle name="Currency" xfId="8" builtinId="4"/>
    <cellStyle name="Hyperlink" xfId="6" builtinId="8"/>
    <cellStyle name="Normal" xfId="0" builtinId="0"/>
    <cellStyle name="Normal 20" xfId="2"/>
    <cellStyle name="Normal 3" xfId="3"/>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227</v>
      </c>
      <c r="C2" s="101" t="s">
        <v>235</v>
      </c>
      <c r="D2" s="101" t="s">
        <v>234</v>
      </c>
      <c r="E2" s="101" t="s">
        <v>228</v>
      </c>
    </row>
    <row r="3" spans="1:5" s="100" customFormat="1" ht="62.25" customHeight="1" x14ac:dyDescent="0.25">
      <c r="B3" s="102" t="s">
        <v>229</v>
      </c>
      <c r="C3" s="102" t="s">
        <v>232</v>
      </c>
      <c r="D3" s="102"/>
      <c r="E3" s="103" t="s">
        <v>233</v>
      </c>
    </row>
    <row r="4" spans="1:5" s="100" customFormat="1" ht="62.25" customHeight="1" x14ac:dyDescent="0.25">
      <c r="B4" s="102" t="s">
        <v>230</v>
      </c>
      <c r="C4" s="102" t="s">
        <v>236</v>
      </c>
      <c r="D4" s="104">
        <v>41352</v>
      </c>
      <c r="E4" s="102" t="s">
        <v>237</v>
      </c>
    </row>
    <row r="5" spans="1:5" s="100" customFormat="1" ht="84" customHeight="1" x14ac:dyDescent="0.25">
      <c r="B5" s="102" t="s">
        <v>231</v>
      </c>
      <c r="C5" s="102" t="s">
        <v>242</v>
      </c>
      <c r="D5" s="104" t="s">
        <v>238</v>
      </c>
      <c r="E5" s="102" t="s">
        <v>239</v>
      </c>
    </row>
    <row r="6" spans="1:5" ht="111" customHeight="1" x14ac:dyDescent="0.25">
      <c r="A6" s="129"/>
      <c r="B6" s="130" t="s">
        <v>240</v>
      </c>
      <c r="C6" s="130" t="s">
        <v>241</v>
      </c>
      <c r="D6" s="131">
        <v>41380</v>
      </c>
      <c r="E6" s="130" t="s">
        <v>310</v>
      </c>
    </row>
    <row r="7" spans="1:5" ht="21.75" customHeight="1" x14ac:dyDescent="0.25">
      <c r="B7" s="133"/>
      <c r="C7" s="133"/>
      <c r="D7" s="134">
        <v>41393</v>
      </c>
      <c r="E7" s="133" t="s">
        <v>333</v>
      </c>
    </row>
    <row r="8" spans="1:5" ht="21.75" customHeight="1" x14ac:dyDescent="0.25">
      <c r="D8" s="134">
        <v>41649</v>
      </c>
      <c r="E8" s="136" t="s">
        <v>334</v>
      </c>
    </row>
    <row r="9" spans="1:5" ht="21.75" customHeight="1" x14ac:dyDescent="0.25">
      <c r="D9" s="134">
        <v>41649</v>
      </c>
      <c r="E9" s="133" t="s">
        <v>337</v>
      </c>
    </row>
    <row r="10" spans="1:5" ht="21.75" customHeight="1" x14ac:dyDescent="0.25">
      <c r="D10" s="134">
        <v>41649</v>
      </c>
      <c r="E10" s="133" t="s">
        <v>338</v>
      </c>
    </row>
    <row r="11" spans="1:5" x14ac:dyDescent="0.25">
      <c r="B11" s="132"/>
      <c r="C11" s="132"/>
      <c r="D11" s="132"/>
      <c r="E11" s="13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D33"/>
  <sheetViews>
    <sheetView showGridLines="0" zoomScaleNormal="100" workbookViewId="0">
      <selection activeCell="B13" sqref="B13"/>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76</v>
      </c>
    </row>
    <row r="2" spans="2:3" x14ac:dyDescent="0.3">
      <c r="B2" s="25"/>
    </row>
    <row r="3" spans="2:3" x14ac:dyDescent="0.3">
      <c r="B3" s="25"/>
    </row>
    <row r="4" spans="2:3" x14ac:dyDescent="0.3">
      <c r="B4" s="89" t="s">
        <v>14</v>
      </c>
      <c r="C4" s="89" t="s">
        <v>26</v>
      </c>
    </row>
    <row r="5" spans="2:3" ht="45" x14ac:dyDescent="0.3">
      <c r="B5" s="96" t="s">
        <v>37</v>
      </c>
      <c r="C5" s="31" t="s">
        <v>94</v>
      </c>
    </row>
    <row r="6" spans="2:3" x14ac:dyDescent="0.3">
      <c r="B6" s="96" t="s">
        <v>216</v>
      </c>
      <c r="C6" s="31" t="s">
        <v>217</v>
      </c>
    </row>
    <row r="7" spans="2:3" ht="56.25" customHeight="1" x14ac:dyDescent="0.3">
      <c r="B7" s="97" t="s">
        <v>300</v>
      </c>
      <c r="C7" s="31" t="s">
        <v>332</v>
      </c>
    </row>
    <row r="8" spans="2:3" x14ac:dyDescent="0.3">
      <c r="B8" s="98" t="s">
        <v>301</v>
      </c>
      <c r="C8" s="31" t="s">
        <v>302</v>
      </c>
    </row>
    <row r="9" spans="2:3" ht="30" x14ac:dyDescent="0.3">
      <c r="B9" s="97" t="s">
        <v>223</v>
      </c>
      <c r="C9" s="31" t="s">
        <v>331</v>
      </c>
    </row>
    <row r="10" spans="2:3" x14ac:dyDescent="0.3">
      <c r="B10" s="98" t="s">
        <v>214</v>
      </c>
      <c r="C10" s="31" t="s">
        <v>215</v>
      </c>
    </row>
    <row r="12" spans="2:3" x14ac:dyDescent="0.3">
      <c r="B12" s="25" t="s">
        <v>24</v>
      </c>
    </row>
    <row r="13" spans="2:3" x14ac:dyDescent="0.3">
      <c r="B13" s="93" t="s">
        <v>25</v>
      </c>
    </row>
    <row r="14" spans="2:3" x14ac:dyDescent="0.3">
      <c r="B14" s="94" t="s">
        <v>216</v>
      </c>
    </row>
    <row r="15" spans="2:3" x14ac:dyDescent="0.3">
      <c r="B15" s="88" t="s">
        <v>222</v>
      </c>
    </row>
    <row r="16" spans="2:3" x14ac:dyDescent="0.3">
      <c r="B16" s="95" t="s">
        <v>218</v>
      </c>
    </row>
    <row r="17" spans="2:4" x14ac:dyDescent="0.3">
      <c r="B17" s="25"/>
    </row>
    <row r="18" spans="2:4" x14ac:dyDescent="0.3">
      <c r="B18" s="2" t="s">
        <v>63</v>
      </c>
    </row>
    <row r="19" spans="2:4" ht="19.5" customHeight="1" x14ac:dyDescent="0.3">
      <c r="B19" s="2" t="s">
        <v>219</v>
      </c>
    </row>
    <row r="20" spans="2:4" x14ac:dyDescent="0.3">
      <c r="B20" s="91" t="s">
        <v>224</v>
      </c>
    </row>
    <row r="21" spans="2:4" x14ac:dyDescent="0.3">
      <c r="B21" s="91" t="s">
        <v>225</v>
      </c>
    </row>
    <row r="22" spans="2:4" ht="25.5" customHeight="1" x14ac:dyDescent="0.3">
      <c r="B22" s="90" t="s">
        <v>96</v>
      </c>
    </row>
    <row r="23" spans="2:4" ht="10.5" customHeight="1" x14ac:dyDescent="0.3"/>
    <row r="24" spans="2:4" ht="24.75" customHeight="1" x14ac:dyDescent="0.3">
      <c r="B24" s="91" t="s">
        <v>220</v>
      </c>
      <c r="C24" s="91"/>
      <c r="D24" s="91"/>
    </row>
    <row r="25" spans="2:4" ht="26.25" customHeight="1" x14ac:dyDescent="0.3">
      <c r="B25" s="91" t="s">
        <v>311</v>
      </c>
      <c r="C25" s="91"/>
      <c r="D25" s="91"/>
    </row>
    <row r="26" spans="2:4" ht="32.25" customHeight="1" x14ac:dyDescent="0.3">
      <c r="B26" s="138" t="s">
        <v>221</v>
      </c>
      <c r="C26" s="138"/>
      <c r="D26" s="138"/>
    </row>
    <row r="28" spans="2:4" x14ac:dyDescent="0.3">
      <c r="B28" s="2" t="s">
        <v>95</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9"/>
  <sheetViews>
    <sheetView showGridLines="0" zoomScale="80" zoomScaleNormal="80" workbookViewId="0">
      <pane ySplit="3" topLeftCell="A19" activePane="bottomLeft" state="frozen"/>
      <selection pane="bottomLeft" activeCell="O29" sqref="O29"/>
    </sheetView>
  </sheetViews>
  <sheetFormatPr defaultRowHeight="15" x14ac:dyDescent="0.3"/>
  <cols>
    <col min="1" max="1" width="4" style="2" customWidth="1"/>
    <col min="2" max="2" width="7.7109375" style="2" customWidth="1"/>
    <col min="3" max="3" width="31.85546875" style="2" customWidth="1"/>
    <col min="4" max="4" width="21" style="2" customWidth="1"/>
    <col min="5" max="5" width="54.42578125" style="2" customWidth="1"/>
    <col min="6" max="6" width="62.140625" style="2" customWidth="1"/>
    <col min="7" max="11" width="11.140625" style="2" customWidth="1"/>
    <col min="12" max="16384" width="9.140625" style="2"/>
  </cols>
  <sheetData>
    <row r="1" spans="2:26" x14ac:dyDescent="0.3">
      <c r="B1" s="25" t="s">
        <v>335</v>
      </c>
      <c r="Z1" s="26" t="s">
        <v>29</v>
      </c>
    </row>
    <row r="2" spans="2:26" x14ac:dyDescent="0.3">
      <c r="B2" s="150"/>
      <c r="C2" s="151"/>
      <c r="D2" s="151"/>
      <c r="E2" s="151"/>
      <c r="F2" s="152"/>
      <c r="Z2" s="26" t="s">
        <v>78</v>
      </c>
    </row>
    <row r="3" spans="2:26" ht="24.75" customHeight="1" x14ac:dyDescent="0.3">
      <c r="B3" s="153"/>
      <c r="C3" s="154"/>
      <c r="D3" s="154"/>
      <c r="E3" s="154"/>
      <c r="F3" s="155"/>
    </row>
    <row r="4" spans="2:26" ht="18" customHeight="1" x14ac:dyDescent="0.3">
      <c r="B4" s="25" t="s">
        <v>77</v>
      </c>
      <c r="C4" s="27"/>
      <c r="D4" s="27"/>
      <c r="E4" s="27"/>
      <c r="F4" s="27"/>
    </row>
    <row r="5" spans="2:26" ht="24.75" customHeight="1" x14ac:dyDescent="0.3">
      <c r="B5" s="146"/>
      <c r="C5" s="147"/>
      <c r="D5" s="147"/>
      <c r="E5" s="147"/>
      <c r="F5" s="148"/>
    </row>
    <row r="6" spans="2:26" ht="13.5" customHeight="1" x14ac:dyDescent="0.3">
      <c r="B6" s="27"/>
      <c r="C6" s="27"/>
      <c r="D6" s="27"/>
      <c r="E6" s="27"/>
      <c r="F6" s="27"/>
    </row>
    <row r="7" spans="2:26" x14ac:dyDescent="0.3">
      <c r="B7" s="25" t="s">
        <v>47</v>
      </c>
    </row>
    <row r="8" spans="2:26" x14ac:dyDescent="0.3">
      <c r="B8" s="157" t="s">
        <v>336</v>
      </c>
      <c r="C8" s="158"/>
      <c r="D8" s="156" t="s">
        <v>30</v>
      </c>
      <c r="E8" s="156"/>
      <c r="F8" s="156"/>
    </row>
    <row r="9" spans="2:26" ht="22.5" customHeight="1" x14ac:dyDescent="0.3">
      <c r="B9" s="159" t="s">
        <v>340</v>
      </c>
      <c r="C9" s="160"/>
      <c r="D9" s="149" t="s">
        <v>348</v>
      </c>
      <c r="E9" s="149"/>
      <c r="F9" s="149"/>
    </row>
    <row r="10" spans="2:26" ht="22.5" customHeight="1" x14ac:dyDescent="0.3">
      <c r="B10" s="144" t="s">
        <v>341</v>
      </c>
      <c r="C10" s="145"/>
      <c r="D10" s="149" t="s">
        <v>350</v>
      </c>
      <c r="E10" s="149"/>
      <c r="F10" s="149"/>
    </row>
    <row r="11" spans="2:26" ht="22.5" customHeight="1" x14ac:dyDescent="0.3">
      <c r="B11" s="144" t="s">
        <v>342</v>
      </c>
      <c r="C11" s="145"/>
      <c r="D11" s="149" t="s">
        <v>351</v>
      </c>
      <c r="E11" s="149"/>
      <c r="F11" s="149"/>
    </row>
    <row r="12" spans="2:26" ht="22.5" customHeight="1" x14ac:dyDescent="0.3">
      <c r="B12" s="144" t="s">
        <v>343</v>
      </c>
      <c r="C12" s="145"/>
      <c r="D12" s="149"/>
      <c r="E12" s="149"/>
      <c r="F12" s="149"/>
    </row>
    <row r="13" spans="2:26" ht="22.5" customHeight="1" x14ac:dyDescent="0.3">
      <c r="B13" s="144" t="s">
        <v>344</v>
      </c>
      <c r="C13" s="145"/>
      <c r="D13" s="149"/>
      <c r="E13" s="149"/>
      <c r="F13" s="149"/>
    </row>
    <row r="14" spans="2:26" ht="22.5" customHeight="1" x14ac:dyDescent="0.3">
      <c r="B14" s="144" t="s">
        <v>345</v>
      </c>
      <c r="C14" s="145"/>
      <c r="D14" s="149"/>
      <c r="E14" s="149"/>
      <c r="F14" s="149"/>
    </row>
    <row r="15" spans="2:26" ht="22.5" customHeight="1" x14ac:dyDescent="0.3">
      <c r="B15" s="144" t="s">
        <v>346</v>
      </c>
      <c r="C15" s="145"/>
      <c r="D15" s="149"/>
      <c r="E15" s="149"/>
      <c r="F15" s="149"/>
    </row>
    <row r="16" spans="2:26" ht="22.5" customHeight="1" x14ac:dyDescent="0.3">
      <c r="B16" s="144" t="s">
        <v>347</v>
      </c>
      <c r="C16" s="145"/>
      <c r="D16" s="149"/>
      <c r="E16" s="149"/>
      <c r="F16" s="149"/>
    </row>
    <row r="17" spans="2:15" ht="22.5" customHeight="1" x14ac:dyDescent="0.3">
      <c r="B17" s="144"/>
      <c r="C17" s="145"/>
      <c r="D17" s="149"/>
      <c r="E17" s="149"/>
      <c r="F17" s="149"/>
    </row>
    <row r="18" spans="2:15" ht="22.5" customHeight="1" x14ac:dyDescent="0.3">
      <c r="B18" s="144"/>
      <c r="C18" s="145"/>
      <c r="D18" s="149"/>
      <c r="E18" s="149"/>
      <c r="F18" s="149"/>
    </row>
    <row r="19" spans="2:15" ht="22.5" customHeight="1" x14ac:dyDescent="0.3">
      <c r="B19" s="144"/>
      <c r="C19" s="145"/>
      <c r="D19" s="149"/>
      <c r="E19" s="149"/>
      <c r="F19" s="149"/>
    </row>
    <row r="20" spans="2:15" ht="22.5" customHeight="1" x14ac:dyDescent="0.3">
      <c r="B20" s="144"/>
      <c r="C20" s="145"/>
      <c r="D20" s="149"/>
      <c r="E20" s="149"/>
      <c r="F20" s="149"/>
    </row>
    <row r="21" spans="2:15" ht="22.5" customHeight="1" x14ac:dyDescent="0.3">
      <c r="B21" s="144"/>
      <c r="C21" s="145"/>
      <c r="D21" s="149"/>
      <c r="E21" s="149"/>
      <c r="F21" s="149"/>
    </row>
    <row r="22" spans="2:15" ht="22.5" customHeight="1" x14ac:dyDescent="0.3">
      <c r="B22" s="144"/>
      <c r="C22" s="145"/>
      <c r="D22" s="149"/>
      <c r="E22" s="149"/>
      <c r="F22" s="149"/>
    </row>
    <row r="23" spans="2:15" ht="22.5" customHeight="1" x14ac:dyDescent="0.3">
      <c r="B23" s="144"/>
      <c r="C23" s="145"/>
      <c r="D23" s="149"/>
      <c r="E23" s="149"/>
      <c r="F23" s="149"/>
    </row>
    <row r="24" spans="2:15" ht="12.75" customHeight="1" x14ac:dyDescent="0.3">
      <c r="B24" s="28"/>
      <c r="C24" s="28"/>
      <c r="D24" s="29"/>
      <c r="E24" s="29"/>
      <c r="F24" s="29"/>
    </row>
    <row r="25" spans="2:15" x14ac:dyDescent="0.3">
      <c r="B25" s="25" t="s">
        <v>48</v>
      </c>
    </row>
    <row r="26" spans="2:15" ht="38.25" customHeight="1" x14ac:dyDescent="0.3">
      <c r="B26" s="140" t="s">
        <v>46</v>
      </c>
      <c r="C26" s="142" t="s">
        <v>27</v>
      </c>
      <c r="D26" s="142" t="s">
        <v>28</v>
      </c>
      <c r="E26" s="142" t="s">
        <v>30</v>
      </c>
      <c r="F26" s="140" t="s">
        <v>339</v>
      </c>
      <c r="G26" s="139" t="s">
        <v>98</v>
      </c>
      <c r="H26" s="139"/>
      <c r="I26" s="139"/>
      <c r="J26" s="139"/>
      <c r="K26" s="139"/>
    </row>
    <row r="27" spans="2:15" ht="36" customHeight="1" x14ac:dyDescent="0.3">
      <c r="B27" s="141"/>
      <c r="C27" s="143"/>
      <c r="D27" s="143"/>
      <c r="E27" s="143"/>
      <c r="F27" s="141"/>
      <c r="G27" s="64" t="s">
        <v>99</v>
      </c>
      <c r="H27" s="64" t="s">
        <v>100</v>
      </c>
      <c r="I27" s="64" t="s">
        <v>101</v>
      </c>
      <c r="J27" s="64" t="s">
        <v>102</v>
      </c>
      <c r="K27" s="64" t="s">
        <v>103</v>
      </c>
    </row>
    <row r="28" spans="2:15" ht="27.75" customHeight="1" x14ac:dyDescent="0.3">
      <c r="B28" s="30">
        <v>1</v>
      </c>
      <c r="C28" s="31" t="s">
        <v>353</v>
      </c>
      <c r="D28" s="30" t="s">
        <v>78</v>
      </c>
      <c r="E28" s="31"/>
      <c r="F28" s="30"/>
      <c r="G28" s="65" t="e">
        <f>#REF!</f>
        <v>#REF!</v>
      </c>
      <c r="H28" s="65" t="e">
        <f>#REF!</f>
        <v>#REF!</v>
      </c>
      <c r="I28" s="65" t="e">
        <f>#REF!</f>
        <v>#REF!</v>
      </c>
      <c r="J28" s="65" t="e">
        <f>#REF!</f>
        <v>#REF!</v>
      </c>
      <c r="K28" s="66"/>
    </row>
    <row r="29" spans="2:15" ht="27.75" customHeight="1" x14ac:dyDescent="0.3">
      <c r="B29" s="30">
        <v>2</v>
      </c>
      <c r="C29" s="30" t="s">
        <v>354</v>
      </c>
      <c r="D29" s="30" t="s">
        <v>29</v>
      </c>
      <c r="E29" s="31"/>
      <c r="F29" s="30"/>
      <c r="G29" s="65">
        <f>'Orkney ANM CBA'!$C$4</f>
        <v>0.31104325814193345</v>
      </c>
      <c r="H29" s="65">
        <f>'Orkney ANM CBA'!$C$5</f>
        <v>0.28118656469805842</v>
      </c>
      <c r="I29" s="65">
        <f>'Orkney ANM CBA'!$C$6</f>
        <v>0.26144458694665734</v>
      </c>
      <c r="J29" s="65">
        <f>'Orkney ANM CBA'!$C$7</f>
        <v>0.24157239235584502</v>
      </c>
      <c r="K29" s="30"/>
      <c r="M29" s="137"/>
      <c r="N29" s="137"/>
    </row>
    <row r="30" spans="2:15" ht="27.75" customHeight="1" x14ac:dyDescent="0.3">
      <c r="B30" s="30">
        <v>3</v>
      </c>
      <c r="C30" s="30" t="s">
        <v>352</v>
      </c>
      <c r="D30" s="30" t="s">
        <v>29</v>
      </c>
      <c r="E30" s="31"/>
      <c r="F30" s="30"/>
      <c r="G30" s="65" t="e">
        <f>#REF!</f>
        <v>#REF!</v>
      </c>
      <c r="H30" s="65" t="e">
        <f>#REF!</f>
        <v>#REF!</v>
      </c>
      <c r="I30" s="65" t="e">
        <f>#REF!</f>
        <v>#REF!</v>
      </c>
      <c r="J30" s="65" t="e">
        <f>#REF!</f>
        <v>#REF!</v>
      </c>
      <c r="K30" s="30"/>
      <c r="L30" s="137"/>
      <c r="M30" s="137" t="e">
        <f>H29-H30</f>
        <v>#REF!</v>
      </c>
      <c r="N30" s="137"/>
      <c r="O30" s="137"/>
    </row>
    <row r="31" spans="2:15" ht="27.75" customHeight="1" x14ac:dyDescent="0.3">
      <c r="B31" s="30">
        <v>4</v>
      </c>
      <c r="C31" s="30" t="s">
        <v>343</v>
      </c>
      <c r="D31" s="30" t="s">
        <v>29</v>
      </c>
      <c r="E31" s="31"/>
      <c r="F31" s="30"/>
      <c r="G31" s="65" t="e">
        <f>#REF!</f>
        <v>#REF!</v>
      </c>
      <c r="H31" s="65" t="e">
        <f>#REF!</f>
        <v>#REF!</v>
      </c>
      <c r="I31" s="65" t="e">
        <f>#REF!</f>
        <v>#REF!</v>
      </c>
      <c r="J31" s="65" t="e">
        <f>#REF!</f>
        <v>#REF!</v>
      </c>
      <c r="K31" s="30"/>
    </row>
    <row r="32" spans="2:15" ht="27.75" customHeight="1" x14ac:dyDescent="0.3">
      <c r="B32" s="30">
        <v>5</v>
      </c>
      <c r="C32" s="30" t="s">
        <v>344</v>
      </c>
      <c r="D32" s="30" t="s">
        <v>29</v>
      </c>
      <c r="E32" s="31"/>
      <c r="F32" s="30"/>
      <c r="G32" s="65" t="e">
        <f>#REF!</f>
        <v>#REF!</v>
      </c>
      <c r="H32" s="65" t="e">
        <f>#REF!</f>
        <v>#REF!</v>
      </c>
      <c r="I32" s="65" t="e">
        <f>#REF!</f>
        <v>#REF!</v>
      </c>
      <c r="J32" s="65" t="e">
        <f>#REF!</f>
        <v>#REF!</v>
      </c>
      <c r="K32" s="30"/>
    </row>
    <row r="33" spans="2:11" ht="27.75" customHeight="1" x14ac:dyDescent="0.3">
      <c r="B33" s="30">
        <v>6</v>
      </c>
      <c r="C33" s="30" t="s">
        <v>345</v>
      </c>
      <c r="D33" s="30" t="s">
        <v>29</v>
      </c>
      <c r="E33" s="31"/>
      <c r="F33" s="30"/>
      <c r="G33" s="65" t="e">
        <f>#REF!</f>
        <v>#REF!</v>
      </c>
      <c r="H33" s="65" t="e">
        <f>#REF!</f>
        <v>#REF!</v>
      </c>
      <c r="I33" s="65" t="e">
        <f>#REF!</f>
        <v>#REF!</v>
      </c>
      <c r="J33" s="65" t="e">
        <f>#REF!</f>
        <v>#REF!</v>
      </c>
      <c r="K33" s="30"/>
    </row>
    <row r="34" spans="2:11" ht="27.75" customHeight="1" x14ac:dyDescent="0.3">
      <c r="B34" s="30">
        <v>7</v>
      </c>
      <c r="C34" s="30" t="s">
        <v>346</v>
      </c>
      <c r="D34" s="30" t="s">
        <v>29</v>
      </c>
      <c r="E34" s="31"/>
      <c r="F34" s="30"/>
      <c r="G34" s="65" t="e">
        <f>#REF!</f>
        <v>#REF!</v>
      </c>
      <c r="H34" s="65" t="e">
        <f>#REF!</f>
        <v>#REF!</v>
      </c>
      <c r="I34" s="65" t="e">
        <f>#REF!</f>
        <v>#REF!</v>
      </c>
      <c r="J34" s="65" t="e">
        <f>#REF!</f>
        <v>#REF!</v>
      </c>
      <c r="K34" s="30"/>
    </row>
    <row r="35" spans="2:11" ht="27.75" customHeight="1" x14ac:dyDescent="0.3">
      <c r="B35" s="30">
        <v>8</v>
      </c>
      <c r="C35" s="30" t="s">
        <v>347</v>
      </c>
      <c r="D35" s="30" t="s">
        <v>29</v>
      </c>
      <c r="E35" s="31"/>
      <c r="F35" s="30"/>
      <c r="G35" s="65" t="e">
        <f>#REF!</f>
        <v>#REF!</v>
      </c>
      <c r="H35" s="65" t="e">
        <f>#REF!</f>
        <v>#REF!</v>
      </c>
      <c r="I35" s="65" t="e">
        <f>#REF!</f>
        <v>#REF!</v>
      </c>
      <c r="J35" s="65" t="e">
        <f>#REF!</f>
        <v>#REF!</v>
      </c>
      <c r="K35" s="30"/>
    </row>
    <row r="39" spans="2:11" x14ac:dyDescent="0.3">
      <c r="B39" s="2" t="s">
        <v>104</v>
      </c>
    </row>
  </sheetData>
  <mergeCells count="40">
    <mergeCell ref="B21:C21"/>
    <mergeCell ref="B22:C22"/>
    <mergeCell ref="D18:F18"/>
    <mergeCell ref="D12:F12"/>
    <mergeCell ref="D13:F13"/>
    <mergeCell ref="D14:F14"/>
    <mergeCell ref="D15:F15"/>
    <mergeCell ref="D16:F16"/>
    <mergeCell ref="D17:F17"/>
    <mergeCell ref="B2:F3"/>
    <mergeCell ref="D8:F8"/>
    <mergeCell ref="D9:F9"/>
    <mergeCell ref="D10:F10"/>
    <mergeCell ref="D11:F11"/>
    <mergeCell ref="B8:C8"/>
    <mergeCell ref="B9:C9"/>
    <mergeCell ref="B10:C10"/>
    <mergeCell ref="B11:C11"/>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G26:K26"/>
    <mergeCell ref="B26:B27"/>
    <mergeCell ref="C26:C27"/>
    <mergeCell ref="D26:D27"/>
    <mergeCell ref="E26:E27"/>
    <mergeCell ref="F26:F27"/>
  </mergeCells>
  <conditionalFormatting sqref="B28:F28 G29:J35">
    <cfRule type="expression" dxfId="9" priority="19">
      <formula>$D28="adopted"</formula>
    </cfRule>
  </conditionalFormatting>
  <conditionalFormatting sqref="B29:F35">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formula1>$Z$1:$Z$2</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BG78"/>
  <sheetViews>
    <sheetView showGridLines="0" zoomScale="90" zoomScaleNormal="90" workbookViewId="0">
      <selection activeCell="H12" sqref="H12"/>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82</v>
      </c>
      <c r="C1" s="21"/>
      <c r="D1" s="21"/>
      <c r="E1" s="21"/>
      <c r="F1" s="32" t="s">
        <v>83</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60</v>
      </c>
      <c r="C3" s="33">
        <v>4.2000000000000003E-2</v>
      </c>
      <c r="D3" s="109" t="s">
        <v>293</v>
      </c>
      <c r="E3" s="21"/>
      <c r="F3" s="77"/>
      <c r="G3" s="127" t="s">
        <v>304</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308</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309</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64</v>
      </c>
      <c r="C6" s="23">
        <v>1.4999999999999999E-2</v>
      </c>
      <c r="D6" s="21"/>
      <c r="E6" s="21"/>
      <c r="F6" s="51" t="s">
        <v>201</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204</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202</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305</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306</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69</v>
      </c>
      <c r="C11" s="21"/>
      <c r="D11" s="21"/>
      <c r="E11" s="21"/>
      <c r="F11" s="51" t="s">
        <v>203</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70</v>
      </c>
      <c r="C12" s="21"/>
      <c r="D12" s="21"/>
      <c r="E12" s="21"/>
      <c r="F12" s="51" t="s">
        <v>307</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61" t="s">
        <v>72</v>
      </c>
      <c r="C13" s="162"/>
      <c r="D13" s="126" t="s">
        <v>323</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63"/>
      <c r="C14" s="164"/>
      <c r="D14" s="43" t="s">
        <v>105</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65" t="s">
        <v>324</v>
      </c>
      <c r="C15" s="42" t="s">
        <v>317</v>
      </c>
      <c r="D15" s="125">
        <v>1.3408686121386491</v>
      </c>
      <c r="E15" s="21"/>
      <c r="F15" s="70" t="s">
        <v>88</v>
      </c>
      <c r="G15" s="39"/>
      <c r="H15" s="39"/>
      <c r="I15" s="76" t="s">
        <v>152</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65"/>
      <c r="C16" s="42" t="s">
        <v>318</v>
      </c>
      <c r="D16" s="125">
        <v>1.3004251926654264</v>
      </c>
      <c r="E16" s="83"/>
      <c r="F16" s="71" t="s">
        <v>153</v>
      </c>
      <c r="G16" s="39"/>
      <c r="H16" s="39"/>
      <c r="I16" s="76" t="s">
        <v>325</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65"/>
      <c r="C17" s="42" t="s">
        <v>319</v>
      </c>
      <c r="D17" s="125">
        <v>1.2670349113192076</v>
      </c>
      <c r="E17" s="83"/>
      <c r="F17" s="70" t="s">
        <v>206</v>
      </c>
      <c r="G17" s="72"/>
      <c r="H17" s="72"/>
      <c r="I17" s="79" t="s">
        <v>200</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65"/>
      <c r="C18" s="42" t="s">
        <v>320</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65"/>
      <c r="C19" s="42" t="s">
        <v>321</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65"/>
      <c r="C20" s="42" t="s">
        <v>322</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65"/>
      <c r="C21" s="42" t="s">
        <v>249</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65"/>
      <c r="C22" s="42" t="s">
        <v>250</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65"/>
      <c r="C23" s="42" t="s">
        <v>71</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65"/>
      <c r="C24" s="42" t="s">
        <v>105</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312</v>
      </c>
    </row>
    <row r="28" spans="1:59" x14ac:dyDescent="0.3">
      <c r="B28" s="20" t="s">
        <v>246</v>
      </c>
      <c r="E28" s="74"/>
    </row>
    <row r="29" spans="1:59" x14ac:dyDescent="0.3">
      <c r="B29" s="20" t="s">
        <v>247</v>
      </c>
    </row>
    <row r="31" spans="1:59" x14ac:dyDescent="0.3">
      <c r="B31" s="20" t="str">
        <f>"Power sector emissions reduce by"&amp;" "&amp;ROUND($D$78,2)&amp;" g/kWh p.a. between now and 2030."</f>
        <v>Power sector emissions reduce by 14.5 g/kWh p.a. between now and 2030.</v>
      </c>
    </row>
    <row r="32" spans="1:59" x14ac:dyDescent="0.3">
      <c r="B32" s="20" t="s">
        <v>248</v>
      </c>
      <c r="H32" s="73"/>
    </row>
    <row r="33" spans="2:5" ht="47.25" customHeight="1" x14ac:dyDescent="0.3">
      <c r="D33" s="106" t="s">
        <v>289</v>
      </c>
    </row>
    <row r="34" spans="2:5" x14ac:dyDescent="0.3">
      <c r="B34" s="111" t="s">
        <v>243</v>
      </c>
      <c r="C34" s="20" t="s">
        <v>249</v>
      </c>
      <c r="D34" s="20">
        <f>0.58982*1000</f>
        <v>589.82000000000005</v>
      </c>
      <c r="E34" s="20" t="s">
        <v>290</v>
      </c>
    </row>
    <row r="35" spans="2:5" x14ac:dyDescent="0.3">
      <c r="B35" s="111" t="s">
        <v>244</v>
      </c>
      <c r="C35" s="20" t="s">
        <v>250</v>
      </c>
      <c r="D35" s="73">
        <f>D34-$D$78</f>
        <v>575.32450000000006</v>
      </c>
    </row>
    <row r="36" spans="2:5" x14ac:dyDescent="0.3">
      <c r="B36" s="111" t="s">
        <v>245</v>
      </c>
      <c r="C36" s="20" t="s">
        <v>71</v>
      </c>
      <c r="D36" s="73">
        <f t="shared" ref="D36:D73" si="2">D35-$D$78</f>
        <v>560.82900000000006</v>
      </c>
    </row>
    <row r="37" spans="2:5" x14ac:dyDescent="0.3">
      <c r="C37" s="20" t="s">
        <v>105</v>
      </c>
      <c r="D37" s="73">
        <f t="shared" si="2"/>
        <v>546.33350000000007</v>
      </c>
    </row>
    <row r="38" spans="2:5" x14ac:dyDescent="0.3">
      <c r="C38" s="20" t="s">
        <v>251</v>
      </c>
      <c r="D38" s="73">
        <f t="shared" si="2"/>
        <v>531.83800000000008</v>
      </c>
    </row>
    <row r="39" spans="2:5" x14ac:dyDescent="0.3">
      <c r="C39" s="20" t="s">
        <v>252</v>
      </c>
      <c r="D39" s="73">
        <f t="shared" si="2"/>
        <v>517.34250000000009</v>
      </c>
    </row>
    <row r="40" spans="2:5" x14ac:dyDescent="0.3">
      <c r="C40" s="20" t="s">
        <v>253</v>
      </c>
      <c r="D40" s="73">
        <f t="shared" si="2"/>
        <v>502.84700000000009</v>
      </c>
    </row>
    <row r="41" spans="2:5" x14ac:dyDescent="0.3">
      <c r="C41" s="20" t="s">
        <v>254</v>
      </c>
      <c r="D41" s="73">
        <f t="shared" si="2"/>
        <v>488.3515000000001</v>
      </c>
    </row>
    <row r="42" spans="2:5" x14ac:dyDescent="0.3">
      <c r="C42" s="20" t="s">
        <v>255</v>
      </c>
      <c r="D42" s="73">
        <f t="shared" si="2"/>
        <v>473.85600000000011</v>
      </c>
    </row>
    <row r="43" spans="2:5" x14ac:dyDescent="0.3">
      <c r="C43" s="20" t="s">
        <v>256</v>
      </c>
      <c r="D43" s="73">
        <f t="shared" si="2"/>
        <v>459.36050000000012</v>
      </c>
    </row>
    <row r="44" spans="2:5" x14ac:dyDescent="0.3">
      <c r="C44" s="20" t="s">
        <v>257</v>
      </c>
      <c r="D44" s="73">
        <f t="shared" si="2"/>
        <v>444.86500000000012</v>
      </c>
    </row>
    <row r="45" spans="2:5" x14ac:dyDescent="0.3">
      <c r="C45" s="20" t="s">
        <v>258</v>
      </c>
      <c r="D45" s="73">
        <f t="shared" si="2"/>
        <v>430.36950000000013</v>
      </c>
    </row>
    <row r="46" spans="2:5" x14ac:dyDescent="0.3">
      <c r="C46" s="20" t="s">
        <v>259</v>
      </c>
      <c r="D46" s="73">
        <f t="shared" si="2"/>
        <v>415.87400000000014</v>
      </c>
    </row>
    <row r="47" spans="2:5" x14ac:dyDescent="0.3">
      <c r="C47" s="20" t="s">
        <v>260</v>
      </c>
      <c r="D47" s="73">
        <f t="shared" si="2"/>
        <v>401.37850000000014</v>
      </c>
    </row>
    <row r="48" spans="2:5" x14ac:dyDescent="0.3">
      <c r="C48" s="20" t="s">
        <v>261</v>
      </c>
      <c r="D48" s="73">
        <f t="shared" si="2"/>
        <v>386.88300000000015</v>
      </c>
    </row>
    <row r="49" spans="3:4" x14ac:dyDescent="0.3">
      <c r="C49" s="20" t="s">
        <v>262</v>
      </c>
      <c r="D49" s="73">
        <f t="shared" si="2"/>
        <v>372.38750000000016</v>
      </c>
    </row>
    <row r="50" spans="3:4" x14ac:dyDescent="0.3">
      <c r="C50" s="20" t="s">
        <v>263</v>
      </c>
      <c r="D50" s="73">
        <f t="shared" si="2"/>
        <v>357.89200000000017</v>
      </c>
    </row>
    <row r="51" spans="3:4" x14ac:dyDescent="0.3">
      <c r="C51" s="20" t="s">
        <v>264</v>
      </c>
      <c r="D51" s="73">
        <f t="shared" si="2"/>
        <v>343.39650000000017</v>
      </c>
    </row>
    <row r="52" spans="3:4" x14ac:dyDescent="0.3">
      <c r="C52" s="20" t="s">
        <v>265</v>
      </c>
      <c r="D52" s="73">
        <f t="shared" si="2"/>
        <v>328.90100000000018</v>
      </c>
    </row>
    <row r="53" spans="3:4" x14ac:dyDescent="0.3">
      <c r="C53" s="20" t="s">
        <v>266</v>
      </c>
      <c r="D53" s="73">
        <f t="shared" si="2"/>
        <v>314.40550000000019</v>
      </c>
    </row>
    <row r="54" spans="3:4" x14ac:dyDescent="0.3">
      <c r="C54" s="20" t="s">
        <v>267</v>
      </c>
      <c r="D54" s="73">
        <f t="shared" si="2"/>
        <v>299.9100000000002</v>
      </c>
    </row>
    <row r="55" spans="3:4" x14ac:dyDescent="0.3">
      <c r="C55" s="20" t="s">
        <v>268</v>
      </c>
      <c r="D55" s="73">
        <f t="shared" si="2"/>
        <v>285.4145000000002</v>
      </c>
    </row>
    <row r="56" spans="3:4" x14ac:dyDescent="0.3">
      <c r="C56" s="20" t="s">
        <v>269</v>
      </c>
      <c r="D56" s="73">
        <f t="shared" si="2"/>
        <v>270.91900000000021</v>
      </c>
    </row>
    <row r="57" spans="3:4" x14ac:dyDescent="0.3">
      <c r="C57" s="20" t="s">
        <v>270</v>
      </c>
      <c r="D57" s="73">
        <f t="shared" si="2"/>
        <v>256.42350000000022</v>
      </c>
    </row>
    <row r="58" spans="3:4" x14ac:dyDescent="0.3">
      <c r="C58" s="20" t="s">
        <v>271</v>
      </c>
      <c r="D58" s="73">
        <f t="shared" si="2"/>
        <v>241.92800000000022</v>
      </c>
    </row>
    <row r="59" spans="3:4" x14ac:dyDescent="0.3">
      <c r="C59" s="20" t="s">
        <v>272</v>
      </c>
      <c r="D59" s="73">
        <f t="shared" si="2"/>
        <v>227.43250000000023</v>
      </c>
    </row>
    <row r="60" spans="3:4" x14ac:dyDescent="0.3">
      <c r="C60" s="20" t="s">
        <v>273</v>
      </c>
      <c r="D60" s="73">
        <f t="shared" si="2"/>
        <v>212.93700000000024</v>
      </c>
    </row>
    <row r="61" spans="3:4" x14ac:dyDescent="0.3">
      <c r="C61" s="20" t="s">
        <v>274</v>
      </c>
      <c r="D61" s="73">
        <f t="shared" si="2"/>
        <v>198.44150000000025</v>
      </c>
    </row>
    <row r="62" spans="3:4" x14ac:dyDescent="0.3">
      <c r="C62" s="20" t="s">
        <v>275</v>
      </c>
      <c r="D62" s="73">
        <f t="shared" si="2"/>
        <v>183.94600000000025</v>
      </c>
    </row>
    <row r="63" spans="3:4" x14ac:dyDescent="0.3">
      <c r="C63" s="20" t="s">
        <v>276</v>
      </c>
      <c r="D63" s="73">
        <f t="shared" si="2"/>
        <v>169.45050000000026</v>
      </c>
    </row>
    <row r="64" spans="3:4" x14ac:dyDescent="0.3">
      <c r="C64" s="20" t="s">
        <v>277</v>
      </c>
      <c r="D64" s="73">
        <f t="shared" si="2"/>
        <v>154.95500000000027</v>
      </c>
    </row>
    <row r="65" spans="3:5" x14ac:dyDescent="0.3">
      <c r="C65" s="20" t="s">
        <v>278</v>
      </c>
      <c r="D65" s="73">
        <f t="shared" si="2"/>
        <v>140.45950000000028</v>
      </c>
    </row>
    <row r="66" spans="3:5" x14ac:dyDescent="0.3">
      <c r="C66" s="20" t="s">
        <v>279</v>
      </c>
      <c r="D66" s="73">
        <f t="shared" si="2"/>
        <v>125.96400000000027</v>
      </c>
    </row>
    <row r="67" spans="3:5" x14ac:dyDescent="0.3">
      <c r="C67" s="20" t="s">
        <v>280</v>
      </c>
      <c r="D67" s="73">
        <f t="shared" si="2"/>
        <v>111.46850000000026</v>
      </c>
    </row>
    <row r="68" spans="3:5" x14ac:dyDescent="0.3">
      <c r="C68" s="20" t="s">
        <v>281</v>
      </c>
      <c r="D68" s="73">
        <f t="shared" si="2"/>
        <v>96.973000000000255</v>
      </c>
    </row>
    <row r="69" spans="3:5" x14ac:dyDescent="0.3">
      <c r="C69" s="20" t="s">
        <v>282</v>
      </c>
      <c r="D69" s="73">
        <f t="shared" si="2"/>
        <v>82.477500000000248</v>
      </c>
    </row>
    <row r="70" spans="3:5" x14ac:dyDescent="0.3">
      <c r="C70" s="20" t="s">
        <v>283</v>
      </c>
      <c r="D70" s="73">
        <f t="shared" si="2"/>
        <v>67.982000000000241</v>
      </c>
    </row>
    <row r="71" spans="3:5" x14ac:dyDescent="0.3">
      <c r="C71" s="20" t="s">
        <v>284</v>
      </c>
      <c r="D71" s="73">
        <f t="shared" si="2"/>
        <v>53.486500000000241</v>
      </c>
    </row>
    <row r="72" spans="3:5" x14ac:dyDescent="0.3">
      <c r="C72" s="20" t="s">
        <v>285</v>
      </c>
      <c r="D72" s="73">
        <f t="shared" si="2"/>
        <v>38.991000000000241</v>
      </c>
    </row>
    <row r="73" spans="3:5" x14ac:dyDescent="0.3">
      <c r="C73" s="20" t="s">
        <v>286</v>
      </c>
      <c r="D73" s="73">
        <f t="shared" si="2"/>
        <v>24.495500000000241</v>
      </c>
    </row>
    <row r="74" spans="3:5" x14ac:dyDescent="0.3">
      <c r="C74" s="20" t="s">
        <v>287</v>
      </c>
      <c r="D74" s="73">
        <v>10</v>
      </c>
    </row>
    <row r="75" spans="3:5" x14ac:dyDescent="0.3">
      <c r="C75" s="20" t="s">
        <v>288</v>
      </c>
      <c r="D75" s="73">
        <f>D73-D78</f>
        <v>10.00000000000024</v>
      </c>
      <c r="E75" s="20" t="s">
        <v>291</v>
      </c>
    </row>
    <row r="78" spans="3:5" x14ac:dyDescent="0.3">
      <c r="D78" s="107">
        <f>(D34-D74)/40</f>
        <v>14.495500000000002</v>
      </c>
      <c r="E78" s="20" t="s">
        <v>292</v>
      </c>
    </row>
  </sheetData>
  <mergeCells count="2">
    <mergeCell ref="B13:C14"/>
    <mergeCell ref="B15:B24"/>
  </mergeCells>
  <dataValidations disablePrompts="1" count="1">
    <dataValidation type="list" allowBlank="1" showInputMessage="1" showErrorMessage="1" sqref="G34">
      <formula1>$D$34:$D$47</formula1>
    </dataValidation>
  </dataValidations>
  <hyperlinks>
    <hyperlink ref="F15" r:id="rId1" display="https://www.gov.uk/carbon-valuation "/>
    <hyperlink ref="F16" r:id="rId2" display="http://www.hse.gov.uk/risk/theory/alarpcheck.htm   "/>
    <hyperlink ref="F17" r:id="rId3" display="http://www.defra.gov.uk/publications/2012/05/30/pb13773-2012-ghg-conversion/  "/>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2"/>
  <sheetViews>
    <sheetView workbookViewId="0">
      <selection activeCell="G10" sqref="G10"/>
    </sheetView>
  </sheetViews>
  <sheetFormatPr defaultRowHeight="15" x14ac:dyDescent="0.25"/>
  <cols>
    <col min="1" max="1" width="5.85546875" customWidth="1"/>
    <col min="2" max="2" width="64.85546875" customWidth="1"/>
    <col min="3" max="4" width="9.5703125" bestFit="1" customWidth="1"/>
    <col min="5" max="6" width="11.7109375" bestFit="1" customWidth="1"/>
    <col min="7" max="7" width="12.28515625" customWidth="1"/>
  </cols>
  <sheetData>
    <row r="1" spans="1:1" ht="15.75" customHeight="1" x14ac:dyDescent="0.3">
      <c r="A1" s="1" t="s">
        <v>299</v>
      </c>
    </row>
    <row r="2" spans="1:1" x14ac:dyDescent="0.25">
      <c r="A2" t="s">
        <v>75</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tabSelected="1" zoomScale="80" zoomScaleNormal="80" zoomScaleSheetLayoutView="75" workbookViewId="0">
      <pane xSplit="2" ySplit="12" topLeftCell="C13" activePane="bottomRight" state="frozen"/>
      <selection activeCell="B73" sqref="B73"/>
      <selection pane="topRight" activeCell="B73" sqref="B73"/>
      <selection pane="bottomLeft" activeCell="B73" sqref="B73"/>
      <selection pane="bottomRight" activeCell="J25" sqref="J25"/>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10" width="8.140625" style="4" bestFit="1" customWidth="1"/>
    <col min="11" max="12" width="9.85546875" style="4" bestFit="1" customWidth="1"/>
    <col min="13"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298</v>
      </c>
      <c r="C1" s="3" t="s">
        <v>303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81</v>
      </c>
      <c r="C3" s="47" t="s">
        <v>93</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0.31104325814193345</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0.28118656469805842</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0.26144458694665734</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0.24157239235584502</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79</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49</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44</v>
      </c>
      <c r="D12" s="4" t="s">
        <v>45</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66" t="s">
        <v>11</v>
      </c>
      <c r="B13" s="61" t="s">
        <v>194</v>
      </c>
      <c r="C13" s="60"/>
      <c r="D13" s="61" t="s">
        <v>38</v>
      </c>
      <c r="E13" s="62">
        <v>-9.1999999999999998E-2</v>
      </c>
      <c r="F13" s="62">
        <v>-0.135884</v>
      </c>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67"/>
      <c r="B14" s="61" t="s">
        <v>194</v>
      </c>
      <c r="C14" s="60"/>
      <c r="D14" s="61" t="s">
        <v>38</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67"/>
      <c r="B15" s="61" t="s">
        <v>194</v>
      </c>
      <c r="C15" s="60"/>
      <c r="D15" s="61" t="s">
        <v>38</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67"/>
      <c r="B16" s="61" t="s">
        <v>194</v>
      </c>
      <c r="C16" s="60"/>
      <c r="D16" s="61" t="s">
        <v>38</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67"/>
      <c r="B17" s="61" t="s">
        <v>194</v>
      </c>
      <c r="C17" s="60"/>
      <c r="D17" s="61" t="s">
        <v>38</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68"/>
      <c r="B18" s="123" t="s">
        <v>193</v>
      </c>
      <c r="C18" s="128"/>
      <c r="D18" s="124" t="s">
        <v>38</v>
      </c>
      <c r="E18" s="59">
        <f>SUM(E13:E17)</f>
        <v>-9.1999999999999998E-2</v>
      </c>
      <c r="F18" s="59">
        <f t="shared" ref="F18:AW18" si="0">SUM(F13:F17)</f>
        <v>-0.135884</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69" t="s">
        <v>297</v>
      </c>
      <c r="B19" s="61" t="s">
        <v>172</v>
      </c>
      <c r="C19" s="8"/>
      <c r="D19" s="9" t="s">
        <v>38</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69"/>
      <c r="B20" s="61" t="s">
        <v>157</v>
      </c>
      <c r="C20" s="8"/>
      <c r="D20" s="9" t="s">
        <v>38</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69"/>
      <c r="B21" s="61" t="s">
        <v>194</v>
      </c>
      <c r="C21" s="8"/>
      <c r="D21" s="9" t="s">
        <v>38</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69"/>
      <c r="B22" s="61" t="s">
        <v>194</v>
      </c>
      <c r="C22" s="8"/>
      <c r="D22" s="9" t="s">
        <v>38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69"/>
      <c r="B23" s="61" t="s">
        <v>194</v>
      </c>
      <c r="C23" s="8"/>
      <c r="D23" s="9" t="s">
        <v>38</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69"/>
      <c r="B24" s="61" t="s">
        <v>194</v>
      </c>
      <c r="C24" s="8"/>
      <c r="D24" s="9" t="s">
        <v>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70"/>
      <c r="B25" s="61" t="s">
        <v>315</v>
      </c>
      <c r="C25" s="8"/>
      <c r="D25" s="9" t="s">
        <v>38</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92</v>
      </c>
      <c r="C26" s="58" t="s">
        <v>90</v>
      </c>
      <c r="D26" s="57" t="s">
        <v>38</v>
      </c>
      <c r="E26" s="59">
        <f>E18+E25</f>
        <v>-9.1999999999999998E-2</v>
      </c>
      <c r="F26" s="59">
        <f t="shared" ref="F26:BD26" si="2">F18+F25</f>
        <v>-0.135884</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39</v>
      </c>
      <c r="D27" s="9" t="s">
        <v>40</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41</v>
      </c>
      <c r="D28" s="9" t="s">
        <v>38</v>
      </c>
      <c r="E28" s="35">
        <f>E26*E27</f>
        <v>-6.4399999999999999E-2</v>
      </c>
      <c r="F28" s="35">
        <f t="shared" ref="F28:AW28" si="3">F26*F27</f>
        <v>-9.5118800000000003E-2</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89</v>
      </c>
      <c r="C29" s="11" t="s">
        <v>42</v>
      </c>
      <c r="D29" s="9" t="s">
        <v>38</v>
      </c>
      <c r="E29" s="35">
        <f>E26-E28</f>
        <v>-2.76E-2</v>
      </c>
      <c r="F29" s="35">
        <f t="shared" ref="F29:AW29" si="4">F26-F28</f>
        <v>-4.0765200000000001E-2</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50</v>
      </c>
      <c r="D30" s="9" t="s">
        <v>38</v>
      </c>
      <c r="F30" s="35">
        <f>$E$28/'Fixed data'!$C$7</f>
        <v>-1.4311111111111111E-3</v>
      </c>
      <c r="G30" s="35">
        <f>$E$28/'Fixed data'!$C$7</f>
        <v>-1.4311111111111111E-3</v>
      </c>
      <c r="H30" s="35">
        <f>$E$28/'Fixed data'!$C$7</f>
        <v>-1.4311111111111111E-3</v>
      </c>
      <c r="I30" s="35">
        <f>$E$28/'Fixed data'!$C$7</f>
        <v>-1.4311111111111111E-3</v>
      </c>
      <c r="J30" s="35">
        <f>$E$28/'Fixed data'!$C$7</f>
        <v>-1.4311111111111111E-3</v>
      </c>
      <c r="K30" s="35">
        <f>$E$28/'Fixed data'!$C$7</f>
        <v>-1.4311111111111111E-3</v>
      </c>
      <c r="L30" s="35">
        <f>$E$28/'Fixed data'!$C$7</f>
        <v>-1.4311111111111111E-3</v>
      </c>
      <c r="M30" s="35">
        <f>$E$28/'Fixed data'!$C$7</f>
        <v>-1.4311111111111111E-3</v>
      </c>
      <c r="N30" s="35">
        <f>$E$28/'Fixed data'!$C$7</f>
        <v>-1.4311111111111111E-3</v>
      </c>
      <c r="O30" s="35">
        <f>$E$28/'Fixed data'!$C$7</f>
        <v>-1.4311111111111111E-3</v>
      </c>
      <c r="P30" s="35">
        <f>$E$28/'Fixed data'!$C$7</f>
        <v>-1.4311111111111111E-3</v>
      </c>
      <c r="Q30" s="35">
        <f>$E$28/'Fixed data'!$C$7</f>
        <v>-1.4311111111111111E-3</v>
      </c>
      <c r="R30" s="35">
        <f>$E$28/'Fixed data'!$C$7</f>
        <v>-1.4311111111111111E-3</v>
      </c>
      <c r="S30" s="35">
        <f>$E$28/'Fixed data'!$C$7</f>
        <v>-1.4311111111111111E-3</v>
      </c>
      <c r="T30" s="35">
        <f>$E$28/'Fixed data'!$C$7</f>
        <v>-1.4311111111111111E-3</v>
      </c>
      <c r="U30" s="35">
        <f>$E$28/'Fixed data'!$C$7</f>
        <v>-1.4311111111111111E-3</v>
      </c>
      <c r="V30" s="35">
        <f>$E$28/'Fixed data'!$C$7</f>
        <v>-1.4311111111111111E-3</v>
      </c>
      <c r="W30" s="35">
        <f>$E$28/'Fixed data'!$C$7</f>
        <v>-1.4311111111111111E-3</v>
      </c>
      <c r="X30" s="35">
        <f>$E$28/'Fixed data'!$C$7</f>
        <v>-1.4311111111111111E-3</v>
      </c>
      <c r="Y30" s="35">
        <f>$E$28/'Fixed data'!$C$7</f>
        <v>-1.4311111111111111E-3</v>
      </c>
      <c r="Z30" s="35">
        <f>$E$28/'Fixed data'!$C$7</f>
        <v>-1.4311111111111111E-3</v>
      </c>
      <c r="AA30" s="35">
        <f>$E$28/'Fixed data'!$C$7</f>
        <v>-1.4311111111111111E-3</v>
      </c>
      <c r="AB30" s="35">
        <f>$E$28/'Fixed data'!$C$7</f>
        <v>-1.4311111111111111E-3</v>
      </c>
      <c r="AC30" s="35">
        <f>$E$28/'Fixed data'!$C$7</f>
        <v>-1.4311111111111111E-3</v>
      </c>
      <c r="AD30" s="35">
        <f>$E$28/'Fixed data'!$C$7</f>
        <v>-1.4311111111111111E-3</v>
      </c>
      <c r="AE30" s="35">
        <f>$E$28/'Fixed data'!$C$7</f>
        <v>-1.4311111111111111E-3</v>
      </c>
      <c r="AF30" s="35">
        <f>$E$28/'Fixed data'!$C$7</f>
        <v>-1.4311111111111111E-3</v>
      </c>
      <c r="AG30" s="35">
        <f>$E$28/'Fixed data'!$C$7</f>
        <v>-1.4311111111111111E-3</v>
      </c>
      <c r="AH30" s="35">
        <f>$E$28/'Fixed data'!$C$7</f>
        <v>-1.4311111111111111E-3</v>
      </c>
      <c r="AI30" s="35">
        <f>$E$28/'Fixed data'!$C$7</f>
        <v>-1.4311111111111111E-3</v>
      </c>
      <c r="AJ30" s="35">
        <f>$E$28/'Fixed data'!$C$7</f>
        <v>-1.4311111111111111E-3</v>
      </c>
      <c r="AK30" s="35">
        <f>$E$28/'Fixed data'!$C$7</f>
        <v>-1.4311111111111111E-3</v>
      </c>
      <c r="AL30" s="35">
        <f>$E$28/'Fixed data'!$C$7</f>
        <v>-1.4311111111111111E-3</v>
      </c>
      <c r="AM30" s="35">
        <f>$E$28/'Fixed data'!$C$7</f>
        <v>-1.4311111111111111E-3</v>
      </c>
      <c r="AN30" s="35">
        <f>$E$28/'Fixed data'!$C$7</f>
        <v>-1.4311111111111111E-3</v>
      </c>
      <c r="AO30" s="35">
        <f>$E$28/'Fixed data'!$C$7</f>
        <v>-1.4311111111111111E-3</v>
      </c>
      <c r="AP30" s="35">
        <f>$E$28/'Fixed data'!$C$7</f>
        <v>-1.4311111111111111E-3</v>
      </c>
      <c r="AQ30" s="35">
        <f>$E$28/'Fixed data'!$C$7</f>
        <v>-1.4311111111111111E-3</v>
      </c>
      <c r="AR30" s="35">
        <f>$E$28/'Fixed data'!$C$7</f>
        <v>-1.4311111111111111E-3</v>
      </c>
      <c r="AS30" s="35">
        <f>$E$28/'Fixed data'!$C$7</f>
        <v>-1.4311111111111111E-3</v>
      </c>
      <c r="AT30" s="35">
        <f>$E$28/'Fixed data'!$C$7</f>
        <v>-1.4311111111111111E-3</v>
      </c>
      <c r="AU30" s="35">
        <f>$E$28/'Fixed data'!$C$7</f>
        <v>-1.4311111111111111E-3</v>
      </c>
      <c r="AV30" s="35">
        <f>$E$28/'Fixed data'!$C$7</f>
        <v>-1.4311111111111111E-3</v>
      </c>
      <c r="AW30" s="35">
        <f>$E$28/'Fixed data'!$C$7</f>
        <v>-1.4311111111111111E-3</v>
      </c>
      <c r="AX30" s="35">
        <f>$E$28/'Fixed data'!$C$7</f>
        <v>-1.4311111111111111E-3</v>
      </c>
      <c r="AY30" s="35"/>
      <c r="AZ30" s="35"/>
      <c r="BA30" s="35"/>
      <c r="BB30" s="35"/>
      <c r="BC30" s="35"/>
      <c r="BD30" s="35"/>
    </row>
    <row r="31" spans="1:56" ht="16.5" hidden="1" customHeight="1" outlineLevel="1" x14ac:dyDescent="0.35">
      <c r="A31" s="114"/>
      <c r="B31" s="9" t="s">
        <v>2</v>
      </c>
      <c r="C31" s="11" t="s">
        <v>51</v>
      </c>
      <c r="D31" s="9" t="s">
        <v>38</v>
      </c>
      <c r="F31" s="35"/>
      <c r="G31" s="35">
        <f>$F$28/'Fixed data'!$C$7</f>
        <v>-2.1137511111111113E-3</v>
      </c>
      <c r="H31" s="35">
        <f>$F$28/'Fixed data'!$C$7</f>
        <v>-2.1137511111111113E-3</v>
      </c>
      <c r="I31" s="35">
        <f>$F$28/'Fixed data'!$C$7</f>
        <v>-2.1137511111111113E-3</v>
      </c>
      <c r="J31" s="35">
        <f>$F$28/'Fixed data'!$C$7</f>
        <v>-2.1137511111111113E-3</v>
      </c>
      <c r="K31" s="35">
        <f>$F$28/'Fixed data'!$C$7</f>
        <v>-2.1137511111111113E-3</v>
      </c>
      <c r="L31" s="35">
        <f>$F$28/'Fixed data'!$C$7</f>
        <v>-2.1137511111111113E-3</v>
      </c>
      <c r="M31" s="35">
        <f>$F$28/'Fixed data'!$C$7</f>
        <v>-2.1137511111111113E-3</v>
      </c>
      <c r="N31" s="35">
        <f>$F$28/'Fixed data'!$C$7</f>
        <v>-2.1137511111111113E-3</v>
      </c>
      <c r="O31" s="35">
        <f>$F$28/'Fixed data'!$C$7</f>
        <v>-2.1137511111111113E-3</v>
      </c>
      <c r="P31" s="35">
        <f>$F$28/'Fixed data'!$C$7</f>
        <v>-2.1137511111111113E-3</v>
      </c>
      <c r="Q31" s="35">
        <f>$F$28/'Fixed data'!$C$7</f>
        <v>-2.1137511111111113E-3</v>
      </c>
      <c r="R31" s="35">
        <f>$F$28/'Fixed data'!$C$7</f>
        <v>-2.1137511111111113E-3</v>
      </c>
      <c r="S31" s="35">
        <f>$F$28/'Fixed data'!$C$7</f>
        <v>-2.1137511111111113E-3</v>
      </c>
      <c r="T31" s="35">
        <f>$F$28/'Fixed data'!$C$7</f>
        <v>-2.1137511111111113E-3</v>
      </c>
      <c r="U31" s="35">
        <f>$F$28/'Fixed data'!$C$7</f>
        <v>-2.1137511111111113E-3</v>
      </c>
      <c r="V31" s="35">
        <f>$F$28/'Fixed data'!$C$7</f>
        <v>-2.1137511111111113E-3</v>
      </c>
      <c r="W31" s="35">
        <f>$F$28/'Fixed data'!$C$7</f>
        <v>-2.1137511111111113E-3</v>
      </c>
      <c r="X31" s="35">
        <f>$F$28/'Fixed data'!$C$7</f>
        <v>-2.1137511111111113E-3</v>
      </c>
      <c r="Y31" s="35">
        <f>$F$28/'Fixed data'!$C$7</f>
        <v>-2.1137511111111113E-3</v>
      </c>
      <c r="Z31" s="35">
        <f>$F$28/'Fixed data'!$C$7</f>
        <v>-2.1137511111111113E-3</v>
      </c>
      <c r="AA31" s="35">
        <f>$F$28/'Fixed data'!$C$7</f>
        <v>-2.1137511111111113E-3</v>
      </c>
      <c r="AB31" s="35">
        <f>$F$28/'Fixed data'!$C$7</f>
        <v>-2.1137511111111113E-3</v>
      </c>
      <c r="AC31" s="35">
        <f>$F$28/'Fixed data'!$C$7</f>
        <v>-2.1137511111111113E-3</v>
      </c>
      <c r="AD31" s="35">
        <f>$F$28/'Fixed data'!$C$7</f>
        <v>-2.1137511111111113E-3</v>
      </c>
      <c r="AE31" s="35">
        <f>$F$28/'Fixed data'!$C$7</f>
        <v>-2.1137511111111113E-3</v>
      </c>
      <c r="AF31" s="35">
        <f>$F$28/'Fixed data'!$C$7</f>
        <v>-2.1137511111111113E-3</v>
      </c>
      <c r="AG31" s="35">
        <f>$F$28/'Fixed data'!$C$7</f>
        <v>-2.1137511111111113E-3</v>
      </c>
      <c r="AH31" s="35">
        <f>$F$28/'Fixed data'!$C$7</f>
        <v>-2.1137511111111113E-3</v>
      </c>
      <c r="AI31" s="35">
        <f>$F$28/'Fixed data'!$C$7</f>
        <v>-2.1137511111111113E-3</v>
      </c>
      <c r="AJ31" s="35">
        <f>$F$28/'Fixed data'!$C$7</f>
        <v>-2.1137511111111113E-3</v>
      </c>
      <c r="AK31" s="35">
        <f>$F$28/'Fixed data'!$C$7</f>
        <v>-2.1137511111111113E-3</v>
      </c>
      <c r="AL31" s="35">
        <f>$F$28/'Fixed data'!$C$7</f>
        <v>-2.1137511111111113E-3</v>
      </c>
      <c r="AM31" s="35">
        <f>$F$28/'Fixed data'!$C$7</f>
        <v>-2.1137511111111113E-3</v>
      </c>
      <c r="AN31" s="35">
        <f>$F$28/'Fixed data'!$C$7</f>
        <v>-2.1137511111111113E-3</v>
      </c>
      <c r="AO31" s="35">
        <f>$F$28/'Fixed data'!$C$7</f>
        <v>-2.1137511111111113E-3</v>
      </c>
      <c r="AP31" s="35">
        <f>$F$28/'Fixed data'!$C$7</f>
        <v>-2.1137511111111113E-3</v>
      </c>
      <c r="AQ31" s="35">
        <f>$F$28/'Fixed data'!$C$7</f>
        <v>-2.1137511111111113E-3</v>
      </c>
      <c r="AR31" s="35">
        <f>$F$28/'Fixed data'!$C$7</f>
        <v>-2.1137511111111113E-3</v>
      </c>
      <c r="AS31" s="35">
        <f>$F$28/'Fixed data'!$C$7</f>
        <v>-2.1137511111111113E-3</v>
      </c>
      <c r="AT31" s="35">
        <f>$F$28/'Fixed data'!$C$7</f>
        <v>-2.1137511111111113E-3</v>
      </c>
      <c r="AU31" s="35">
        <f>$F$28/'Fixed data'!$C$7</f>
        <v>-2.1137511111111113E-3</v>
      </c>
      <c r="AV31" s="35">
        <f>$F$28/'Fixed data'!$C$7</f>
        <v>-2.1137511111111113E-3</v>
      </c>
      <c r="AW31" s="35">
        <f>$F$28/'Fixed data'!$C$7</f>
        <v>-2.1137511111111113E-3</v>
      </c>
      <c r="AX31" s="35">
        <f>$F$28/'Fixed data'!$C$7</f>
        <v>-2.1137511111111113E-3</v>
      </c>
      <c r="AY31" s="35">
        <f>$F$28/'Fixed data'!$C$7</f>
        <v>-2.1137511111111113E-3</v>
      </c>
      <c r="AZ31" s="35"/>
      <c r="BA31" s="35"/>
      <c r="BB31" s="35"/>
      <c r="BC31" s="35"/>
      <c r="BD31" s="35"/>
    </row>
    <row r="32" spans="1:56" ht="16.5" hidden="1" customHeight="1" outlineLevel="1" x14ac:dyDescent="0.35">
      <c r="A32" s="114"/>
      <c r="B32" s="9" t="s">
        <v>3</v>
      </c>
      <c r="C32" s="11" t="s">
        <v>52</v>
      </c>
      <c r="D32" s="9" t="s">
        <v>38</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53</v>
      </c>
      <c r="D33" s="9" t="s">
        <v>38</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54</v>
      </c>
      <c r="D34" s="9" t="s">
        <v>38</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55</v>
      </c>
      <c r="D35" s="9" t="s">
        <v>38</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56</v>
      </c>
      <c r="D36" s="9" t="s">
        <v>38</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57</v>
      </c>
      <c r="D37" s="9" t="s">
        <v>38</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106</v>
      </c>
      <c r="C38" s="11" t="s">
        <v>128</v>
      </c>
      <c r="D38" s="9" t="s">
        <v>38</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107</v>
      </c>
      <c r="C39" s="11" t="s">
        <v>129</v>
      </c>
      <c r="D39" s="9" t="s">
        <v>38</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108</v>
      </c>
      <c r="C40" s="11" t="s">
        <v>130</v>
      </c>
      <c r="D40" s="9" t="s">
        <v>38</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109</v>
      </c>
      <c r="C41" s="11" t="s">
        <v>131</v>
      </c>
      <c r="D41" s="9" t="s">
        <v>38</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110</v>
      </c>
      <c r="C42" s="11" t="s">
        <v>132</v>
      </c>
      <c r="D42" s="9" t="s">
        <v>38</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111</v>
      </c>
      <c r="C43" s="11" t="s">
        <v>133</v>
      </c>
      <c r="D43" s="9" t="s">
        <v>38</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112</v>
      </c>
      <c r="C44" s="11" t="s">
        <v>134</v>
      </c>
      <c r="D44" s="9" t="s">
        <v>38</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113</v>
      </c>
      <c r="C45" s="11" t="s">
        <v>135</v>
      </c>
      <c r="D45" s="9" t="s">
        <v>38</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114</v>
      </c>
      <c r="C46" s="11" t="s">
        <v>136</v>
      </c>
      <c r="D46" s="9" t="s">
        <v>38</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115</v>
      </c>
      <c r="C47" s="11" t="s">
        <v>137</v>
      </c>
      <c r="D47" s="9" t="s">
        <v>38</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116</v>
      </c>
      <c r="C48" s="11" t="s">
        <v>138</v>
      </c>
      <c r="D48" s="9" t="s">
        <v>38</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117</v>
      </c>
      <c r="C49" s="11" t="s">
        <v>139</v>
      </c>
      <c r="D49" s="9" t="s">
        <v>38</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118</v>
      </c>
      <c r="C50" s="11" t="s">
        <v>140</v>
      </c>
      <c r="D50" s="9" t="s">
        <v>38</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119</v>
      </c>
      <c r="C51" s="11" t="s">
        <v>141</v>
      </c>
      <c r="D51" s="9" t="s">
        <v>38</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120</v>
      </c>
      <c r="C52" s="11" t="s">
        <v>142</v>
      </c>
      <c r="D52" s="9" t="s">
        <v>38</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121</v>
      </c>
      <c r="C53" s="11" t="s">
        <v>143</v>
      </c>
      <c r="D53" s="9" t="s">
        <v>38</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122</v>
      </c>
      <c r="C54" s="11" t="s">
        <v>144</v>
      </c>
      <c r="D54" s="9" t="s">
        <v>38</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123</v>
      </c>
      <c r="C55" s="11" t="s">
        <v>145</v>
      </c>
      <c r="D55" s="9" t="s">
        <v>38</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124</v>
      </c>
      <c r="C56" s="11" t="s">
        <v>146</v>
      </c>
      <c r="D56" s="9" t="s">
        <v>38</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125</v>
      </c>
      <c r="C57" s="11" t="s">
        <v>147</v>
      </c>
      <c r="D57" s="9" t="s">
        <v>38</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126</v>
      </c>
      <c r="C58" s="11" t="s">
        <v>148</v>
      </c>
      <c r="D58" s="9" t="s">
        <v>38</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127</v>
      </c>
      <c r="C59" s="11" t="s">
        <v>149</v>
      </c>
      <c r="D59" s="9" t="s">
        <v>38</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58</v>
      </c>
      <c r="D60" s="9" t="s">
        <v>38</v>
      </c>
      <c r="E60" s="35">
        <f>SUM(E30:E59)</f>
        <v>0</v>
      </c>
      <c r="F60" s="35">
        <f t="shared" ref="F60:BD60" si="5">SUM(F30:F59)</f>
        <v>-1.4311111111111111E-3</v>
      </c>
      <c r="G60" s="35">
        <f t="shared" si="5"/>
        <v>-3.5448622222222226E-3</v>
      </c>
      <c r="H60" s="35">
        <f t="shared" si="5"/>
        <v>-3.5448622222222226E-3</v>
      </c>
      <c r="I60" s="35">
        <f t="shared" si="5"/>
        <v>-3.5448622222222226E-3</v>
      </c>
      <c r="J60" s="35">
        <f t="shared" si="5"/>
        <v>-3.5448622222222226E-3</v>
      </c>
      <c r="K60" s="35">
        <f t="shared" si="5"/>
        <v>-3.5448622222222226E-3</v>
      </c>
      <c r="L60" s="35">
        <f t="shared" si="5"/>
        <v>-3.5448622222222226E-3</v>
      </c>
      <c r="M60" s="35">
        <f t="shared" si="5"/>
        <v>-3.5448622222222226E-3</v>
      </c>
      <c r="N60" s="35">
        <f t="shared" si="5"/>
        <v>-3.5448622222222226E-3</v>
      </c>
      <c r="O60" s="35">
        <f t="shared" si="5"/>
        <v>-3.5448622222222226E-3</v>
      </c>
      <c r="P60" s="35">
        <f t="shared" si="5"/>
        <v>-3.5448622222222226E-3</v>
      </c>
      <c r="Q60" s="35">
        <f t="shared" si="5"/>
        <v>-3.5448622222222226E-3</v>
      </c>
      <c r="R60" s="35">
        <f t="shared" si="5"/>
        <v>-3.5448622222222226E-3</v>
      </c>
      <c r="S60" s="35">
        <f t="shared" si="5"/>
        <v>-3.5448622222222226E-3</v>
      </c>
      <c r="T60" s="35">
        <f t="shared" si="5"/>
        <v>-3.5448622222222226E-3</v>
      </c>
      <c r="U60" s="35">
        <f t="shared" si="5"/>
        <v>-3.5448622222222226E-3</v>
      </c>
      <c r="V60" s="35">
        <f t="shared" si="5"/>
        <v>-3.5448622222222226E-3</v>
      </c>
      <c r="W60" s="35">
        <f t="shared" si="5"/>
        <v>-3.5448622222222226E-3</v>
      </c>
      <c r="X60" s="35">
        <f t="shared" si="5"/>
        <v>-3.5448622222222226E-3</v>
      </c>
      <c r="Y60" s="35">
        <f t="shared" si="5"/>
        <v>-3.5448622222222226E-3</v>
      </c>
      <c r="Z60" s="35">
        <f t="shared" si="5"/>
        <v>-3.5448622222222226E-3</v>
      </c>
      <c r="AA60" s="35">
        <f t="shared" si="5"/>
        <v>-3.5448622222222226E-3</v>
      </c>
      <c r="AB60" s="35">
        <f t="shared" si="5"/>
        <v>-3.5448622222222226E-3</v>
      </c>
      <c r="AC60" s="35">
        <f t="shared" si="5"/>
        <v>-3.5448622222222226E-3</v>
      </c>
      <c r="AD60" s="35">
        <f t="shared" si="5"/>
        <v>-3.5448622222222226E-3</v>
      </c>
      <c r="AE60" s="35">
        <f t="shared" si="5"/>
        <v>-3.5448622222222226E-3</v>
      </c>
      <c r="AF60" s="35">
        <f t="shared" si="5"/>
        <v>-3.5448622222222226E-3</v>
      </c>
      <c r="AG60" s="35">
        <f t="shared" si="5"/>
        <v>-3.5448622222222226E-3</v>
      </c>
      <c r="AH60" s="35">
        <f t="shared" si="5"/>
        <v>-3.5448622222222226E-3</v>
      </c>
      <c r="AI60" s="35">
        <f t="shared" si="5"/>
        <v>-3.5448622222222226E-3</v>
      </c>
      <c r="AJ60" s="35">
        <f t="shared" si="5"/>
        <v>-3.5448622222222226E-3</v>
      </c>
      <c r="AK60" s="35">
        <f t="shared" si="5"/>
        <v>-3.5448622222222226E-3</v>
      </c>
      <c r="AL60" s="35">
        <f t="shared" si="5"/>
        <v>-3.5448622222222226E-3</v>
      </c>
      <c r="AM60" s="35">
        <f t="shared" si="5"/>
        <v>-3.5448622222222226E-3</v>
      </c>
      <c r="AN60" s="35">
        <f t="shared" si="5"/>
        <v>-3.5448622222222226E-3</v>
      </c>
      <c r="AO60" s="35">
        <f t="shared" si="5"/>
        <v>-3.5448622222222226E-3</v>
      </c>
      <c r="AP60" s="35">
        <f t="shared" si="5"/>
        <v>-3.5448622222222226E-3</v>
      </c>
      <c r="AQ60" s="35">
        <f t="shared" si="5"/>
        <v>-3.5448622222222226E-3</v>
      </c>
      <c r="AR60" s="35">
        <f t="shared" si="5"/>
        <v>-3.5448622222222226E-3</v>
      </c>
      <c r="AS60" s="35">
        <f t="shared" si="5"/>
        <v>-3.5448622222222226E-3</v>
      </c>
      <c r="AT60" s="35">
        <f t="shared" si="5"/>
        <v>-3.5448622222222226E-3</v>
      </c>
      <c r="AU60" s="35">
        <f t="shared" si="5"/>
        <v>-3.5448622222222226E-3</v>
      </c>
      <c r="AV60" s="35">
        <f t="shared" si="5"/>
        <v>-3.5448622222222226E-3</v>
      </c>
      <c r="AW60" s="35">
        <f t="shared" si="5"/>
        <v>-3.5448622222222226E-3</v>
      </c>
      <c r="AX60" s="35">
        <f t="shared" si="5"/>
        <v>-3.5448622222222226E-3</v>
      </c>
      <c r="AY60" s="35">
        <f t="shared" si="5"/>
        <v>-2.1137511111111113E-3</v>
      </c>
      <c r="AZ60" s="35">
        <f t="shared" si="5"/>
        <v>0</v>
      </c>
      <c r="BA60" s="35">
        <f t="shared" si="5"/>
        <v>0</v>
      </c>
      <c r="BB60" s="35">
        <f t="shared" si="5"/>
        <v>0</v>
      </c>
      <c r="BC60" s="35">
        <f t="shared" si="5"/>
        <v>0</v>
      </c>
      <c r="BD60" s="35">
        <f t="shared" si="5"/>
        <v>0</v>
      </c>
    </row>
    <row r="61" spans="1:56" ht="17.25" hidden="1" customHeight="1" outlineLevel="1" x14ac:dyDescent="0.35">
      <c r="A61" s="114"/>
      <c r="B61" s="9" t="s">
        <v>34</v>
      </c>
      <c r="C61" s="9" t="s">
        <v>59</v>
      </c>
      <c r="D61" s="9" t="s">
        <v>38</v>
      </c>
      <c r="E61" s="35">
        <v>0</v>
      </c>
      <c r="F61" s="35">
        <f>E62</f>
        <v>-6.4399999999999999E-2</v>
      </c>
      <c r="G61" s="35">
        <f t="shared" ref="G61:BD61" si="6">F62</f>
        <v>-0.15808768888888891</v>
      </c>
      <c r="H61" s="35">
        <f t="shared" si="6"/>
        <v>-0.15454282666666669</v>
      </c>
      <c r="I61" s="35">
        <f t="shared" si="6"/>
        <v>-0.15099796444444447</v>
      </c>
      <c r="J61" s="35">
        <f t="shared" si="6"/>
        <v>-0.14745310222222224</v>
      </c>
      <c r="K61" s="35">
        <f t="shared" si="6"/>
        <v>-0.14390824000000002</v>
      </c>
      <c r="L61" s="35">
        <f t="shared" si="6"/>
        <v>-0.1403633777777778</v>
      </c>
      <c r="M61" s="35">
        <f t="shared" si="6"/>
        <v>-0.13681851555555558</v>
      </c>
      <c r="N61" s="35">
        <f t="shared" si="6"/>
        <v>-0.13327365333333335</v>
      </c>
      <c r="O61" s="35">
        <f t="shared" si="6"/>
        <v>-0.12972879111111113</v>
      </c>
      <c r="P61" s="35">
        <f t="shared" si="6"/>
        <v>-0.12618392888888891</v>
      </c>
      <c r="Q61" s="35">
        <f t="shared" si="6"/>
        <v>-0.12263906666666669</v>
      </c>
      <c r="R61" s="35">
        <f t="shared" si="6"/>
        <v>-0.11909420444444446</v>
      </c>
      <c r="S61" s="35">
        <f t="shared" si="6"/>
        <v>-0.11554934222222224</v>
      </c>
      <c r="T61" s="35">
        <f t="shared" si="6"/>
        <v>-0.11200448000000002</v>
      </c>
      <c r="U61" s="35">
        <f t="shared" si="6"/>
        <v>-0.10845961777777779</v>
      </c>
      <c r="V61" s="35">
        <f t="shared" si="6"/>
        <v>-0.10491475555555557</v>
      </c>
      <c r="W61" s="35">
        <f t="shared" si="6"/>
        <v>-0.10136989333333335</v>
      </c>
      <c r="X61" s="35">
        <f t="shared" si="6"/>
        <v>-9.7825031111111127E-2</v>
      </c>
      <c r="Y61" s="35">
        <f t="shared" si="6"/>
        <v>-9.4280168888888904E-2</v>
      </c>
      <c r="Z61" s="35">
        <f t="shared" si="6"/>
        <v>-9.0735306666666682E-2</v>
      </c>
      <c r="AA61" s="35">
        <f t="shared" si="6"/>
        <v>-8.7190444444444459E-2</v>
      </c>
      <c r="AB61" s="35">
        <f t="shared" si="6"/>
        <v>-8.3645582222222237E-2</v>
      </c>
      <c r="AC61" s="35">
        <f t="shared" si="6"/>
        <v>-8.0100720000000014E-2</v>
      </c>
      <c r="AD61" s="35">
        <f t="shared" si="6"/>
        <v>-7.6555857777777792E-2</v>
      </c>
      <c r="AE61" s="35">
        <f t="shared" si="6"/>
        <v>-7.3010995555555569E-2</v>
      </c>
      <c r="AF61" s="35">
        <f t="shared" si="6"/>
        <v>-6.9466133333333346E-2</v>
      </c>
      <c r="AG61" s="35">
        <f t="shared" si="6"/>
        <v>-6.5921271111111124E-2</v>
      </c>
      <c r="AH61" s="35">
        <f t="shared" si="6"/>
        <v>-6.2376408888888901E-2</v>
      </c>
      <c r="AI61" s="35">
        <f t="shared" si="6"/>
        <v>-5.8831546666666679E-2</v>
      </c>
      <c r="AJ61" s="35">
        <f t="shared" si="6"/>
        <v>-5.5286684444444456E-2</v>
      </c>
      <c r="AK61" s="35">
        <f t="shared" si="6"/>
        <v>-5.1741822222222233E-2</v>
      </c>
      <c r="AL61" s="35">
        <f t="shared" si="6"/>
        <v>-4.8196960000000011E-2</v>
      </c>
      <c r="AM61" s="35">
        <f t="shared" si="6"/>
        <v>-4.4652097777777788E-2</v>
      </c>
      <c r="AN61" s="35">
        <f t="shared" si="6"/>
        <v>-4.1107235555555566E-2</v>
      </c>
      <c r="AO61" s="35">
        <f t="shared" si="6"/>
        <v>-3.7562373333333343E-2</v>
      </c>
      <c r="AP61" s="35">
        <f t="shared" si="6"/>
        <v>-3.4017511111111121E-2</v>
      </c>
      <c r="AQ61" s="35">
        <f t="shared" si="6"/>
        <v>-3.0472648888888898E-2</v>
      </c>
      <c r="AR61" s="35">
        <f t="shared" si="6"/>
        <v>-2.6927786666666675E-2</v>
      </c>
      <c r="AS61" s="35">
        <f t="shared" si="6"/>
        <v>-2.3382924444444453E-2</v>
      </c>
      <c r="AT61" s="35">
        <f t="shared" si="6"/>
        <v>-1.983806222222223E-2</v>
      </c>
      <c r="AU61" s="35">
        <f t="shared" si="6"/>
        <v>-1.6293200000000008E-2</v>
      </c>
      <c r="AV61" s="35">
        <f t="shared" si="6"/>
        <v>-1.2748337777777785E-2</v>
      </c>
      <c r="AW61" s="35">
        <f t="shared" si="6"/>
        <v>-9.2034755555555625E-3</v>
      </c>
      <c r="AX61" s="35">
        <f t="shared" si="6"/>
        <v>-5.6586133333333399E-3</v>
      </c>
      <c r="AY61" s="35">
        <f t="shared" si="6"/>
        <v>-2.1137511111111174E-3</v>
      </c>
      <c r="AZ61" s="35">
        <f t="shared" si="6"/>
        <v>-6.0715321659188248E-18</v>
      </c>
      <c r="BA61" s="35">
        <f t="shared" si="6"/>
        <v>-6.0715321659188248E-18</v>
      </c>
      <c r="BB61" s="35">
        <f t="shared" si="6"/>
        <v>-6.0715321659188248E-18</v>
      </c>
      <c r="BC61" s="35">
        <f t="shared" si="6"/>
        <v>-6.0715321659188248E-18</v>
      </c>
      <c r="BD61" s="35">
        <f t="shared" si="6"/>
        <v>-6.0715321659188248E-18</v>
      </c>
    </row>
    <row r="62" spans="1:56" ht="16.5" hidden="1" customHeight="1" outlineLevel="1" x14ac:dyDescent="0.3">
      <c r="A62" s="114"/>
      <c r="B62" s="9" t="s">
        <v>33</v>
      </c>
      <c r="C62" s="9" t="s">
        <v>66</v>
      </c>
      <c r="D62" s="9" t="s">
        <v>38</v>
      </c>
      <c r="E62" s="35">
        <f t="shared" ref="E62:BD62" si="7">E28-E60+E61</f>
        <v>-6.4399999999999999E-2</v>
      </c>
      <c r="F62" s="35">
        <f t="shared" si="7"/>
        <v>-0.15808768888888891</v>
      </c>
      <c r="G62" s="35">
        <f t="shared" si="7"/>
        <v>-0.15454282666666669</v>
      </c>
      <c r="H62" s="35">
        <f t="shared" si="7"/>
        <v>-0.15099796444444447</v>
      </c>
      <c r="I62" s="35">
        <f t="shared" si="7"/>
        <v>-0.14745310222222224</v>
      </c>
      <c r="J62" s="35">
        <f t="shared" si="7"/>
        <v>-0.14390824000000002</v>
      </c>
      <c r="K62" s="35">
        <f t="shared" si="7"/>
        <v>-0.1403633777777778</v>
      </c>
      <c r="L62" s="35">
        <f t="shared" si="7"/>
        <v>-0.13681851555555558</v>
      </c>
      <c r="M62" s="35">
        <f t="shared" si="7"/>
        <v>-0.13327365333333335</v>
      </c>
      <c r="N62" s="35">
        <f t="shared" si="7"/>
        <v>-0.12972879111111113</v>
      </c>
      <c r="O62" s="35">
        <f t="shared" si="7"/>
        <v>-0.12618392888888891</v>
      </c>
      <c r="P62" s="35">
        <f t="shared" si="7"/>
        <v>-0.12263906666666669</v>
      </c>
      <c r="Q62" s="35">
        <f t="shared" si="7"/>
        <v>-0.11909420444444446</v>
      </c>
      <c r="R62" s="35">
        <f t="shared" si="7"/>
        <v>-0.11554934222222224</v>
      </c>
      <c r="S62" s="35">
        <f t="shared" si="7"/>
        <v>-0.11200448000000002</v>
      </c>
      <c r="T62" s="35">
        <f t="shared" si="7"/>
        <v>-0.10845961777777779</v>
      </c>
      <c r="U62" s="35">
        <f t="shared" si="7"/>
        <v>-0.10491475555555557</v>
      </c>
      <c r="V62" s="35">
        <f t="shared" si="7"/>
        <v>-0.10136989333333335</v>
      </c>
      <c r="W62" s="35">
        <f t="shared" si="7"/>
        <v>-9.7825031111111127E-2</v>
      </c>
      <c r="X62" s="35">
        <f t="shared" si="7"/>
        <v>-9.4280168888888904E-2</v>
      </c>
      <c r="Y62" s="35">
        <f t="shared" si="7"/>
        <v>-9.0735306666666682E-2</v>
      </c>
      <c r="Z62" s="35">
        <f t="shared" si="7"/>
        <v>-8.7190444444444459E-2</v>
      </c>
      <c r="AA62" s="35">
        <f t="shared" si="7"/>
        <v>-8.3645582222222237E-2</v>
      </c>
      <c r="AB62" s="35">
        <f t="shared" si="7"/>
        <v>-8.0100720000000014E-2</v>
      </c>
      <c r="AC62" s="35">
        <f t="shared" si="7"/>
        <v>-7.6555857777777792E-2</v>
      </c>
      <c r="AD62" s="35">
        <f t="shared" si="7"/>
        <v>-7.3010995555555569E-2</v>
      </c>
      <c r="AE62" s="35">
        <f t="shared" si="7"/>
        <v>-6.9466133333333346E-2</v>
      </c>
      <c r="AF62" s="35">
        <f t="shared" si="7"/>
        <v>-6.5921271111111124E-2</v>
      </c>
      <c r="AG62" s="35">
        <f t="shared" si="7"/>
        <v>-6.2376408888888901E-2</v>
      </c>
      <c r="AH62" s="35">
        <f t="shared" si="7"/>
        <v>-5.8831546666666679E-2</v>
      </c>
      <c r="AI62" s="35">
        <f t="shared" si="7"/>
        <v>-5.5286684444444456E-2</v>
      </c>
      <c r="AJ62" s="35">
        <f t="shared" si="7"/>
        <v>-5.1741822222222233E-2</v>
      </c>
      <c r="AK62" s="35">
        <f t="shared" si="7"/>
        <v>-4.8196960000000011E-2</v>
      </c>
      <c r="AL62" s="35">
        <f t="shared" si="7"/>
        <v>-4.4652097777777788E-2</v>
      </c>
      <c r="AM62" s="35">
        <f t="shared" si="7"/>
        <v>-4.1107235555555566E-2</v>
      </c>
      <c r="AN62" s="35">
        <f t="shared" si="7"/>
        <v>-3.7562373333333343E-2</v>
      </c>
      <c r="AO62" s="35">
        <f t="shared" si="7"/>
        <v>-3.4017511111111121E-2</v>
      </c>
      <c r="AP62" s="35">
        <f t="shared" si="7"/>
        <v>-3.0472648888888898E-2</v>
      </c>
      <c r="AQ62" s="35">
        <f t="shared" si="7"/>
        <v>-2.6927786666666675E-2</v>
      </c>
      <c r="AR62" s="35">
        <f t="shared" si="7"/>
        <v>-2.3382924444444453E-2</v>
      </c>
      <c r="AS62" s="35">
        <f t="shared" si="7"/>
        <v>-1.983806222222223E-2</v>
      </c>
      <c r="AT62" s="35">
        <f t="shared" si="7"/>
        <v>-1.6293200000000008E-2</v>
      </c>
      <c r="AU62" s="35">
        <f t="shared" si="7"/>
        <v>-1.2748337777777785E-2</v>
      </c>
      <c r="AV62" s="35">
        <f t="shared" si="7"/>
        <v>-9.2034755555555625E-3</v>
      </c>
      <c r="AW62" s="35">
        <f t="shared" si="7"/>
        <v>-5.6586133333333399E-3</v>
      </c>
      <c r="AX62" s="35">
        <f t="shared" si="7"/>
        <v>-2.1137511111111174E-3</v>
      </c>
      <c r="AY62" s="35">
        <f t="shared" si="7"/>
        <v>-6.0715321659188248E-18</v>
      </c>
      <c r="AZ62" s="35">
        <f t="shared" si="7"/>
        <v>-6.0715321659188248E-18</v>
      </c>
      <c r="BA62" s="35">
        <f t="shared" si="7"/>
        <v>-6.0715321659188248E-18</v>
      </c>
      <c r="BB62" s="35">
        <f t="shared" si="7"/>
        <v>-6.0715321659188248E-18</v>
      </c>
      <c r="BC62" s="35">
        <f t="shared" si="7"/>
        <v>-6.0715321659188248E-18</v>
      </c>
      <c r="BD62" s="35">
        <f t="shared" si="7"/>
        <v>-6.0715321659188248E-18</v>
      </c>
    </row>
    <row r="63" spans="1:56" ht="16.5" collapsed="1" x14ac:dyDescent="0.3">
      <c r="A63" s="114"/>
      <c r="B63" s="9" t="s">
        <v>8</v>
      </c>
      <c r="C63" s="11" t="s">
        <v>65</v>
      </c>
      <c r="D63" s="9" t="s">
        <v>38</v>
      </c>
      <c r="E63" s="35">
        <f>AVERAGE(E61:E62)*'Fixed data'!$C$3</f>
        <v>-1.3524000000000001E-3</v>
      </c>
      <c r="F63" s="35">
        <f>AVERAGE(F61:F62)*'Fixed data'!$C$3</f>
        <v>-4.6722414666666677E-3</v>
      </c>
      <c r="G63" s="35">
        <f>AVERAGE(G61:G62)*'Fixed data'!$C$3</f>
        <v>-6.5652408266666682E-3</v>
      </c>
      <c r="H63" s="35">
        <f>AVERAGE(H61:H62)*'Fixed data'!$C$3</f>
        <v>-6.4163566133333344E-3</v>
      </c>
      <c r="I63" s="35">
        <f>AVERAGE(I61:I62)*'Fixed data'!$C$3</f>
        <v>-6.2674724000000015E-3</v>
      </c>
      <c r="J63" s="35">
        <f>AVERAGE(J61:J62)*'Fixed data'!$C$3</f>
        <v>-6.1185881866666677E-3</v>
      </c>
      <c r="K63" s="35">
        <f>AVERAGE(K61:K62)*'Fixed data'!$C$3</f>
        <v>-5.9697039733333348E-3</v>
      </c>
      <c r="L63" s="35">
        <f>AVERAGE(L61:L62)*'Fixed data'!$C$3</f>
        <v>-5.8208197600000009E-3</v>
      </c>
      <c r="M63" s="35">
        <f>AVERAGE(M61:M62)*'Fixed data'!$C$3</f>
        <v>-5.671935546666668E-3</v>
      </c>
      <c r="N63" s="35">
        <f>AVERAGE(N61:N62)*'Fixed data'!$C$3</f>
        <v>-5.5230513333333342E-3</v>
      </c>
      <c r="O63" s="35">
        <f>AVERAGE(O61:O62)*'Fixed data'!$C$3</f>
        <v>-5.3741671200000013E-3</v>
      </c>
      <c r="P63" s="35">
        <f>AVERAGE(P61:P62)*'Fixed data'!$C$3</f>
        <v>-5.2252829066666675E-3</v>
      </c>
      <c r="Q63" s="35">
        <f>AVERAGE(Q61:Q62)*'Fixed data'!$C$3</f>
        <v>-5.0763986933333345E-3</v>
      </c>
      <c r="R63" s="35">
        <f>AVERAGE(R61:R62)*'Fixed data'!$C$3</f>
        <v>-4.9275144800000007E-3</v>
      </c>
      <c r="S63" s="35">
        <f>AVERAGE(S61:S62)*'Fixed data'!$C$3</f>
        <v>-4.7786302666666678E-3</v>
      </c>
      <c r="T63" s="35">
        <f>AVERAGE(T61:T62)*'Fixed data'!$C$3</f>
        <v>-4.629746053333334E-3</v>
      </c>
      <c r="U63" s="35">
        <f>AVERAGE(U61:U62)*'Fixed data'!$C$3</f>
        <v>-4.480861840000001E-3</v>
      </c>
      <c r="V63" s="35">
        <f>AVERAGE(V61:V62)*'Fixed data'!$C$3</f>
        <v>-4.3319776266666672E-3</v>
      </c>
      <c r="W63" s="35">
        <f>AVERAGE(W61:W62)*'Fixed data'!$C$3</f>
        <v>-4.1830934133333343E-3</v>
      </c>
      <c r="X63" s="35">
        <f>AVERAGE(X61:X62)*'Fixed data'!$C$3</f>
        <v>-4.0342092000000013E-3</v>
      </c>
      <c r="Y63" s="35">
        <f>AVERAGE(Y61:Y62)*'Fixed data'!$C$3</f>
        <v>-3.8853249866666675E-3</v>
      </c>
      <c r="Z63" s="35">
        <f>AVERAGE(Z61:Z62)*'Fixed data'!$C$3</f>
        <v>-3.7364407733333342E-3</v>
      </c>
      <c r="AA63" s="35">
        <f>AVERAGE(AA61:AA62)*'Fixed data'!$C$3</f>
        <v>-3.5875565600000008E-3</v>
      </c>
      <c r="AB63" s="35">
        <f>AVERAGE(AB61:AB62)*'Fixed data'!$C$3</f>
        <v>-3.4386723466666674E-3</v>
      </c>
      <c r="AC63" s="35">
        <f>AVERAGE(AC61:AC62)*'Fixed data'!$C$3</f>
        <v>-3.289788133333334E-3</v>
      </c>
      <c r="AD63" s="35">
        <f>AVERAGE(AD61:AD62)*'Fixed data'!$C$3</f>
        <v>-3.1409039200000007E-3</v>
      </c>
      <c r="AE63" s="35">
        <f>AVERAGE(AE61:AE62)*'Fixed data'!$C$3</f>
        <v>-2.9920197066666673E-3</v>
      </c>
      <c r="AF63" s="35">
        <f>AVERAGE(AF61:AF62)*'Fixed data'!$C$3</f>
        <v>-2.8431354933333339E-3</v>
      </c>
      <c r="AG63" s="35">
        <f>AVERAGE(AG61:AG62)*'Fixed data'!$C$3</f>
        <v>-2.6942512800000006E-3</v>
      </c>
      <c r="AH63" s="35">
        <f>AVERAGE(AH61:AH62)*'Fixed data'!$C$3</f>
        <v>-2.5453670666666672E-3</v>
      </c>
      <c r="AI63" s="35">
        <f>AVERAGE(AI61:AI62)*'Fixed data'!$C$3</f>
        <v>-2.3964828533333338E-3</v>
      </c>
      <c r="AJ63" s="35">
        <f>AVERAGE(AJ61:AJ62)*'Fixed data'!$C$3</f>
        <v>-2.2475986400000004E-3</v>
      </c>
      <c r="AK63" s="35">
        <f>AVERAGE(AK61:AK62)*'Fixed data'!$C$3</f>
        <v>-2.0987144266666671E-3</v>
      </c>
      <c r="AL63" s="35">
        <f>AVERAGE(AL61:AL62)*'Fixed data'!$C$3</f>
        <v>-1.9498302133333339E-3</v>
      </c>
      <c r="AM63" s="35">
        <f>AVERAGE(AM61:AM62)*'Fixed data'!$C$3</f>
        <v>-1.8009460000000005E-3</v>
      </c>
      <c r="AN63" s="35">
        <f>AVERAGE(AN61:AN62)*'Fixed data'!$C$3</f>
        <v>-1.6520617866666672E-3</v>
      </c>
      <c r="AO63" s="35">
        <f>AVERAGE(AO61:AO62)*'Fixed data'!$C$3</f>
        <v>-1.5031775733333338E-3</v>
      </c>
      <c r="AP63" s="35">
        <f>AVERAGE(AP61:AP62)*'Fixed data'!$C$3</f>
        <v>-1.3542933600000004E-3</v>
      </c>
      <c r="AQ63" s="35">
        <f>AVERAGE(AQ61:AQ62)*'Fixed data'!$C$3</f>
        <v>-1.205409146666667E-3</v>
      </c>
      <c r="AR63" s="35">
        <f>AVERAGE(AR61:AR62)*'Fixed data'!$C$3</f>
        <v>-1.0565249333333337E-3</v>
      </c>
      <c r="AS63" s="35">
        <f>AVERAGE(AS61:AS62)*'Fixed data'!$C$3</f>
        <v>-9.0764072000000041E-4</v>
      </c>
      <c r="AT63" s="35">
        <f>AVERAGE(AT61:AT62)*'Fixed data'!$C$3</f>
        <v>-7.5875650666666703E-4</v>
      </c>
      <c r="AU63" s="35">
        <f>AVERAGE(AU61:AU62)*'Fixed data'!$C$3</f>
        <v>-6.0987229333333366E-4</v>
      </c>
      <c r="AV63" s="35">
        <f>AVERAGE(AV61:AV62)*'Fixed data'!$C$3</f>
        <v>-4.6098808000000034E-4</v>
      </c>
      <c r="AW63" s="35">
        <f>AVERAGE(AW61:AW62)*'Fixed data'!$C$3</f>
        <v>-3.1210386666666697E-4</v>
      </c>
      <c r="AX63" s="35">
        <f>AVERAGE(AX61:AX62)*'Fixed data'!$C$3</f>
        <v>-1.6321965333333362E-4</v>
      </c>
      <c r="AY63" s="35">
        <f>AVERAGE(AY61:AY62)*'Fixed data'!$C$3</f>
        <v>-4.4388773333333598E-5</v>
      </c>
      <c r="AZ63" s="35">
        <f>AVERAGE(AZ61:AZ62)*'Fixed data'!$C$3</f>
        <v>-2.5500435096859068E-19</v>
      </c>
      <c r="BA63" s="35">
        <f>AVERAGE(BA61:BA62)*'Fixed data'!$C$3</f>
        <v>-2.5500435096859068E-19</v>
      </c>
      <c r="BB63" s="35">
        <f>AVERAGE(BB61:BB62)*'Fixed data'!$C$3</f>
        <v>-2.5500435096859068E-19</v>
      </c>
      <c r="BC63" s="35">
        <f>AVERAGE(BC61:BC62)*'Fixed data'!$C$3</f>
        <v>-2.5500435096859068E-19</v>
      </c>
      <c r="BD63" s="35">
        <f>AVERAGE(BD61:BD62)*'Fixed data'!$C$3</f>
        <v>-2.5500435096859068E-19</v>
      </c>
    </row>
    <row r="64" spans="1:56" ht="15.75" thickBot="1" x14ac:dyDescent="0.35">
      <c r="A64" s="113"/>
      <c r="B64" s="12" t="s">
        <v>91</v>
      </c>
      <c r="C64" s="12" t="s">
        <v>43</v>
      </c>
      <c r="D64" s="12" t="s">
        <v>38</v>
      </c>
      <c r="E64" s="53">
        <f t="shared" ref="E64:BD64" si="8">E29+E60+E63</f>
        <v>-2.89524E-2</v>
      </c>
      <c r="F64" s="53">
        <f t="shared" si="8"/>
        <v>-4.6868552577777778E-2</v>
      </c>
      <c r="G64" s="53">
        <f t="shared" si="8"/>
        <v>-1.0110103048888892E-2</v>
      </c>
      <c r="H64" s="53">
        <f t="shared" si="8"/>
        <v>-9.9612188355555562E-3</v>
      </c>
      <c r="I64" s="53">
        <f t="shared" si="8"/>
        <v>-9.8123346222222241E-3</v>
      </c>
      <c r="J64" s="53">
        <f t="shared" si="8"/>
        <v>-9.6634504088888903E-3</v>
      </c>
      <c r="K64" s="53">
        <f t="shared" si="8"/>
        <v>-9.5145661955555565E-3</v>
      </c>
      <c r="L64" s="53">
        <f t="shared" si="8"/>
        <v>-9.3656819822222244E-3</v>
      </c>
      <c r="M64" s="53">
        <f t="shared" si="8"/>
        <v>-9.2167977688888906E-3</v>
      </c>
      <c r="N64" s="53">
        <f t="shared" si="8"/>
        <v>-9.0679135555555568E-3</v>
      </c>
      <c r="O64" s="53">
        <f t="shared" si="8"/>
        <v>-8.9190293422222247E-3</v>
      </c>
      <c r="P64" s="53">
        <f t="shared" si="8"/>
        <v>-8.7701451288888892E-3</v>
      </c>
      <c r="Q64" s="53">
        <f t="shared" si="8"/>
        <v>-8.6212609155555571E-3</v>
      </c>
      <c r="R64" s="53">
        <f t="shared" si="8"/>
        <v>-8.4723767022222233E-3</v>
      </c>
      <c r="S64" s="53">
        <f t="shared" si="8"/>
        <v>-8.3234924888888895E-3</v>
      </c>
      <c r="T64" s="53">
        <f t="shared" si="8"/>
        <v>-8.1746082755555574E-3</v>
      </c>
      <c r="U64" s="53">
        <f t="shared" si="8"/>
        <v>-8.0257240622222236E-3</v>
      </c>
      <c r="V64" s="53">
        <f t="shared" si="8"/>
        <v>-7.8768398488888898E-3</v>
      </c>
      <c r="W64" s="53">
        <f t="shared" si="8"/>
        <v>-7.7279556355555569E-3</v>
      </c>
      <c r="X64" s="53">
        <f t="shared" si="8"/>
        <v>-7.5790714222222239E-3</v>
      </c>
      <c r="Y64" s="53">
        <f t="shared" si="8"/>
        <v>-7.4301872088888901E-3</v>
      </c>
      <c r="Z64" s="53">
        <f t="shared" si="8"/>
        <v>-7.2813029955555563E-3</v>
      </c>
      <c r="AA64" s="53">
        <f t="shared" si="8"/>
        <v>-7.1324187822222234E-3</v>
      </c>
      <c r="AB64" s="53">
        <f t="shared" si="8"/>
        <v>-6.9835345688888904E-3</v>
      </c>
      <c r="AC64" s="53">
        <f t="shared" si="8"/>
        <v>-6.8346503555555566E-3</v>
      </c>
      <c r="AD64" s="53">
        <f t="shared" si="8"/>
        <v>-6.6857661422222228E-3</v>
      </c>
      <c r="AE64" s="53">
        <f t="shared" si="8"/>
        <v>-6.5368819288888899E-3</v>
      </c>
      <c r="AF64" s="53">
        <f t="shared" si="8"/>
        <v>-6.3879977155555569E-3</v>
      </c>
      <c r="AG64" s="53">
        <f t="shared" si="8"/>
        <v>-6.2391135022222231E-3</v>
      </c>
      <c r="AH64" s="53">
        <f t="shared" si="8"/>
        <v>-6.0902292888888893E-3</v>
      </c>
      <c r="AI64" s="53">
        <f t="shared" si="8"/>
        <v>-5.9413450755555564E-3</v>
      </c>
      <c r="AJ64" s="53">
        <f t="shared" si="8"/>
        <v>-5.7924608622222234E-3</v>
      </c>
      <c r="AK64" s="53">
        <f t="shared" si="8"/>
        <v>-5.6435766488888896E-3</v>
      </c>
      <c r="AL64" s="53">
        <f t="shared" si="8"/>
        <v>-5.4946924355555567E-3</v>
      </c>
      <c r="AM64" s="53">
        <f t="shared" si="8"/>
        <v>-5.3458082222222229E-3</v>
      </c>
      <c r="AN64" s="53">
        <f t="shared" si="8"/>
        <v>-5.19692400888889E-3</v>
      </c>
      <c r="AO64" s="53">
        <f t="shared" si="8"/>
        <v>-5.0480397955555562E-3</v>
      </c>
      <c r="AP64" s="53">
        <f t="shared" si="8"/>
        <v>-4.8991555822222232E-3</v>
      </c>
      <c r="AQ64" s="53">
        <f t="shared" si="8"/>
        <v>-4.7502713688888894E-3</v>
      </c>
      <c r="AR64" s="53">
        <f t="shared" si="8"/>
        <v>-4.6013871555555565E-3</v>
      </c>
      <c r="AS64" s="53">
        <f t="shared" si="8"/>
        <v>-4.4525029422222227E-3</v>
      </c>
      <c r="AT64" s="53">
        <f t="shared" si="8"/>
        <v>-4.3036187288888897E-3</v>
      </c>
      <c r="AU64" s="53">
        <f t="shared" si="8"/>
        <v>-4.1547345155555559E-3</v>
      </c>
      <c r="AV64" s="53">
        <f t="shared" si="8"/>
        <v>-4.005850302222223E-3</v>
      </c>
      <c r="AW64" s="53">
        <f t="shared" si="8"/>
        <v>-3.8569660888888896E-3</v>
      </c>
      <c r="AX64" s="53">
        <f t="shared" si="8"/>
        <v>-3.7080818755555562E-3</v>
      </c>
      <c r="AY64" s="53">
        <f t="shared" si="8"/>
        <v>-2.1581398844444451E-3</v>
      </c>
      <c r="AZ64" s="53">
        <f t="shared" si="8"/>
        <v>-2.5500435096859068E-19</v>
      </c>
      <c r="BA64" s="53">
        <f t="shared" si="8"/>
        <v>-2.5500435096859068E-19</v>
      </c>
      <c r="BB64" s="53">
        <f t="shared" si="8"/>
        <v>-2.5500435096859068E-19</v>
      </c>
      <c r="BC64" s="53">
        <f t="shared" si="8"/>
        <v>-2.5500435096859068E-19</v>
      </c>
      <c r="BD64" s="53">
        <f t="shared" si="8"/>
        <v>-2.5500435096859068E-19</v>
      </c>
    </row>
    <row r="65" spans="1:56" ht="12.75" customHeight="1" x14ac:dyDescent="0.3">
      <c r="A65" s="171" t="s">
        <v>226</v>
      </c>
      <c r="B65" s="9" t="s">
        <v>35</v>
      </c>
      <c r="D65" s="4" t="s">
        <v>38</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72"/>
      <c r="B66" s="9" t="s">
        <v>198</v>
      </c>
      <c r="D66" s="4" t="s">
        <v>38</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72"/>
      <c r="B67" s="9" t="s">
        <v>294</v>
      </c>
      <c r="C67" s="11"/>
      <c r="D67" s="11" t="s">
        <v>38</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72"/>
      <c r="B68" s="9" t="s">
        <v>295</v>
      </c>
      <c r="C68" s="9"/>
      <c r="D68" s="9" t="s">
        <v>38</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72"/>
      <c r="B69" s="4" t="s">
        <v>199</v>
      </c>
      <c r="D69" s="9" t="s">
        <v>38</v>
      </c>
      <c r="E69" s="35">
        <f>E90*'Fixed data'!H$5/1000000</f>
        <v>0.26106427825787848</v>
      </c>
      <c r="F69" s="35">
        <f>F90*'Fixed data'!I$5/1000000</f>
        <v>0.24057475274711812</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72"/>
      <c r="B70" s="9" t="s">
        <v>67</v>
      </c>
      <c r="C70" s="9"/>
      <c r="D70" s="4" t="s">
        <v>38</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72"/>
      <c r="B71" s="9" t="s">
        <v>68</v>
      </c>
      <c r="C71" s="9"/>
      <c r="D71" s="4" t="s">
        <v>38</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72"/>
      <c r="B72" s="4" t="s">
        <v>80</v>
      </c>
      <c r="D72" s="9" t="s">
        <v>38</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72"/>
      <c r="B73" s="9" t="s">
        <v>349</v>
      </c>
      <c r="C73" s="9"/>
      <c r="D73" s="9" t="s">
        <v>38</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72"/>
      <c r="B74" s="9" t="s">
        <v>36</v>
      </c>
      <c r="C74" s="9"/>
      <c r="D74" s="9" t="s">
        <v>38</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72"/>
      <c r="B75" s="9" t="s">
        <v>207</v>
      </c>
      <c r="C75" s="9"/>
      <c r="D75" s="9" t="s">
        <v>38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73"/>
      <c r="B76" s="13" t="s">
        <v>97</v>
      </c>
      <c r="C76" s="13"/>
      <c r="D76" s="13" t="s">
        <v>38</v>
      </c>
      <c r="E76" s="53">
        <f>SUM(E65:E75)</f>
        <v>0.26106427825787848</v>
      </c>
      <c r="F76" s="53">
        <f t="shared" ref="F76:BD76" si="9">SUM(F65:F75)</f>
        <v>0.24057475274711812</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38</v>
      </c>
      <c r="E77" s="54">
        <f>IF('Fixed data'!$G$19=FALSE,E64+E76,E64)</f>
        <v>0.23211187825787849</v>
      </c>
      <c r="F77" s="54">
        <f>IF('Fixed data'!$G$19=FALSE,F64+F76,F64)</f>
        <v>0.19370620016934034</v>
      </c>
      <c r="G77" s="54">
        <f>IF('Fixed data'!$G$19=FALSE,G64+G76,G64)</f>
        <v>-1.0110103048888892E-2</v>
      </c>
      <c r="H77" s="54">
        <f>IF('Fixed data'!$G$19=FALSE,H64+H76,H64)</f>
        <v>-9.9612188355555562E-3</v>
      </c>
      <c r="I77" s="54">
        <f>IF('Fixed data'!$G$19=FALSE,I64+I76,I64)</f>
        <v>-9.8123346222222241E-3</v>
      </c>
      <c r="J77" s="54">
        <f>IF('Fixed data'!$G$19=FALSE,J64+J76,J64)</f>
        <v>-9.6634504088888903E-3</v>
      </c>
      <c r="K77" s="54">
        <f>IF('Fixed data'!$G$19=FALSE,K64+K76,K64)</f>
        <v>-9.5145661955555565E-3</v>
      </c>
      <c r="L77" s="54">
        <f>IF('Fixed data'!$G$19=FALSE,L64+L76,L64)</f>
        <v>-9.3656819822222244E-3</v>
      </c>
      <c r="M77" s="54">
        <f>IF('Fixed data'!$G$19=FALSE,M64+M76,M64)</f>
        <v>-9.2167977688888906E-3</v>
      </c>
      <c r="N77" s="54">
        <f>IF('Fixed data'!$G$19=FALSE,N64+N76,N64)</f>
        <v>-9.0679135555555568E-3</v>
      </c>
      <c r="O77" s="54">
        <f>IF('Fixed data'!$G$19=FALSE,O64+O76,O64)</f>
        <v>-8.9190293422222247E-3</v>
      </c>
      <c r="P77" s="54">
        <f>IF('Fixed data'!$G$19=FALSE,P64+P76,P64)</f>
        <v>-8.7701451288888892E-3</v>
      </c>
      <c r="Q77" s="54">
        <f>IF('Fixed data'!$G$19=FALSE,Q64+Q76,Q64)</f>
        <v>-8.6212609155555571E-3</v>
      </c>
      <c r="R77" s="54">
        <f>IF('Fixed data'!$G$19=FALSE,R64+R76,R64)</f>
        <v>-8.4723767022222233E-3</v>
      </c>
      <c r="S77" s="54">
        <f>IF('Fixed data'!$G$19=FALSE,S64+S76,S64)</f>
        <v>-8.3234924888888895E-3</v>
      </c>
      <c r="T77" s="54">
        <f>IF('Fixed data'!$G$19=FALSE,T64+T76,T64)</f>
        <v>-8.1746082755555574E-3</v>
      </c>
      <c r="U77" s="54">
        <f>IF('Fixed data'!$G$19=FALSE,U64+U76,U64)</f>
        <v>-8.0257240622222236E-3</v>
      </c>
      <c r="V77" s="54">
        <f>IF('Fixed data'!$G$19=FALSE,V64+V76,V64)</f>
        <v>-7.8768398488888898E-3</v>
      </c>
      <c r="W77" s="54">
        <f>IF('Fixed data'!$G$19=FALSE,W64+W76,W64)</f>
        <v>-7.7279556355555569E-3</v>
      </c>
      <c r="X77" s="54">
        <f>IF('Fixed data'!$G$19=FALSE,X64+X76,X64)</f>
        <v>-7.5790714222222239E-3</v>
      </c>
      <c r="Y77" s="54">
        <f>IF('Fixed data'!$G$19=FALSE,Y64+Y76,Y64)</f>
        <v>-7.4301872088888901E-3</v>
      </c>
      <c r="Z77" s="54">
        <f>IF('Fixed data'!$G$19=FALSE,Z64+Z76,Z64)</f>
        <v>-7.2813029955555563E-3</v>
      </c>
      <c r="AA77" s="54">
        <f>IF('Fixed data'!$G$19=FALSE,AA64+AA76,AA64)</f>
        <v>-7.1324187822222234E-3</v>
      </c>
      <c r="AB77" s="54">
        <f>IF('Fixed data'!$G$19=FALSE,AB64+AB76,AB64)</f>
        <v>-6.9835345688888904E-3</v>
      </c>
      <c r="AC77" s="54">
        <f>IF('Fixed data'!$G$19=FALSE,AC64+AC76,AC64)</f>
        <v>-6.8346503555555566E-3</v>
      </c>
      <c r="AD77" s="54">
        <f>IF('Fixed data'!$G$19=FALSE,AD64+AD76,AD64)</f>
        <v>-6.6857661422222228E-3</v>
      </c>
      <c r="AE77" s="54">
        <f>IF('Fixed data'!$G$19=FALSE,AE64+AE76,AE64)</f>
        <v>-6.5368819288888899E-3</v>
      </c>
      <c r="AF77" s="54">
        <f>IF('Fixed data'!$G$19=FALSE,AF64+AF76,AF64)</f>
        <v>-6.3879977155555569E-3</v>
      </c>
      <c r="AG77" s="54">
        <f>IF('Fixed data'!$G$19=FALSE,AG64+AG76,AG64)</f>
        <v>-6.2391135022222231E-3</v>
      </c>
      <c r="AH77" s="54">
        <f>IF('Fixed data'!$G$19=FALSE,AH64+AH76,AH64)</f>
        <v>-6.0902292888888893E-3</v>
      </c>
      <c r="AI77" s="54">
        <f>IF('Fixed data'!$G$19=FALSE,AI64+AI76,AI64)</f>
        <v>-5.9413450755555564E-3</v>
      </c>
      <c r="AJ77" s="54">
        <f>IF('Fixed data'!$G$19=FALSE,AJ64+AJ76,AJ64)</f>
        <v>-5.7924608622222234E-3</v>
      </c>
      <c r="AK77" s="54">
        <f>IF('Fixed data'!$G$19=FALSE,AK64+AK76,AK64)</f>
        <v>-5.6435766488888896E-3</v>
      </c>
      <c r="AL77" s="54">
        <f>IF('Fixed data'!$G$19=FALSE,AL64+AL76,AL64)</f>
        <v>-5.4946924355555567E-3</v>
      </c>
      <c r="AM77" s="54">
        <f>IF('Fixed data'!$G$19=FALSE,AM64+AM76,AM64)</f>
        <v>-5.3458082222222229E-3</v>
      </c>
      <c r="AN77" s="54">
        <f>IF('Fixed data'!$G$19=FALSE,AN64+AN76,AN64)</f>
        <v>-5.19692400888889E-3</v>
      </c>
      <c r="AO77" s="54">
        <f>IF('Fixed data'!$G$19=FALSE,AO64+AO76,AO64)</f>
        <v>-5.0480397955555562E-3</v>
      </c>
      <c r="AP77" s="54">
        <f>IF('Fixed data'!$G$19=FALSE,AP64+AP76,AP64)</f>
        <v>-4.8991555822222232E-3</v>
      </c>
      <c r="AQ77" s="54">
        <f>IF('Fixed data'!$G$19=FALSE,AQ64+AQ76,AQ64)</f>
        <v>-4.7502713688888894E-3</v>
      </c>
      <c r="AR77" s="54">
        <f>IF('Fixed data'!$G$19=FALSE,AR64+AR76,AR64)</f>
        <v>-4.6013871555555565E-3</v>
      </c>
      <c r="AS77" s="54">
        <f>IF('Fixed data'!$G$19=FALSE,AS64+AS76,AS64)</f>
        <v>-4.4525029422222227E-3</v>
      </c>
      <c r="AT77" s="54">
        <f>IF('Fixed data'!$G$19=FALSE,AT64+AT76,AT64)</f>
        <v>-4.3036187288888897E-3</v>
      </c>
      <c r="AU77" s="54">
        <f>IF('Fixed data'!$G$19=FALSE,AU64+AU76,AU64)</f>
        <v>-4.1547345155555559E-3</v>
      </c>
      <c r="AV77" s="54">
        <f>IF('Fixed data'!$G$19=FALSE,AV64+AV76,AV64)</f>
        <v>-4.005850302222223E-3</v>
      </c>
      <c r="AW77" s="54">
        <f>IF('Fixed data'!$G$19=FALSE,AW64+AW76,AW64)</f>
        <v>-3.8569660888888896E-3</v>
      </c>
      <c r="AX77" s="54">
        <f>IF('Fixed data'!$G$19=FALSE,AX64+AX76,AX64)</f>
        <v>-3.7080818755555562E-3</v>
      </c>
      <c r="AY77" s="54">
        <f>IF('Fixed data'!$G$19=FALSE,AY64+AY76,AY64)</f>
        <v>-2.1581398844444451E-3</v>
      </c>
      <c r="AZ77" s="54">
        <f>IF('Fixed data'!$G$19=FALSE,AZ64+AZ76,AZ64)</f>
        <v>-2.5500435096859068E-19</v>
      </c>
      <c r="BA77" s="54">
        <f>IF('Fixed data'!$G$19=FALSE,BA64+BA76,BA64)</f>
        <v>-2.5500435096859068E-19</v>
      </c>
      <c r="BB77" s="54">
        <f>IF('Fixed data'!$G$19=FALSE,BB64+BB76,BB64)</f>
        <v>-2.5500435096859068E-19</v>
      </c>
      <c r="BC77" s="54">
        <f>IF('Fixed data'!$G$19=FALSE,BC64+BC76,BC64)</f>
        <v>-2.5500435096859068E-19</v>
      </c>
      <c r="BD77" s="54">
        <f>IF('Fixed data'!$G$19=FALSE,BD64+BD76,BD64)</f>
        <v>-2.5500435096859068E-19</v>
      </c>
    </row>
    <row r="78" spans="1:56" ht="15.75" outlineLevel="1" x14ac:dyDescent="0.3">
      <c r="A78" s="75"/>
      <c r="B78" s="4" t="s">
        <v>61</v>
      </c>
      <c r="C78" s="19" t="s">
        <v>62</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73</v>
      </c>
      <c r="C79" s="52" t="s">
        <v>74</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38</v>
      </c>
      <c r="E80" s="55">
        <f>IF('Fixed data'!$G$19=TRUE,(E77-SUM(E70:E71))*E78+SUM(E70:E71)*E79,E77*E78)</f>
        <v>0.22426268430712898</v>
      </c>
      <c r="F80" s="55">
        <f t="shared" ref="F80:BD80" si="10">F77*F78</f>
        <v>0.18082681058539557</v>
      </c>
      <c r="G80" s="55">
        <f t="shared" si="10"/>
        <v>-9.1187336984973697E-3</v>
      </c>
      <c r="H80" s="55">
        <f t="shared" si="10"/>
        <v>-8.6806267326495126E-3</v>
      </c>
      <c r="I80" s="55">
        <f t="shared" si="10"/>
        <v>-8.2617224561479866E-3</v>
      </c>
      <c r="J80" s="55">
        <f t="shared" si="10"/>
        <v>-7.8612231338671297E-3</v>
      </c>
      <c r="K80" s="55">
        <f t="shared" si="10"/>
        <v>-7.4783630245345021E-3</v>
      </c>
      <c r="L80" s="55">
        <f t="shared" si="10"/>
        <v>-7.1124071291458774E-3</v>
      </c>
      <c r="M80" s="55">
        <f t="shared" si="10"/>
        <v>-6.762649987441912E-3</v>
      </c>
      <c r="N80" s="55">
        <f t="shared" si="10"/>
        <v>-6.4284145206272075E-3</v>
      </c>
      <c r="O80" s="55">
        <f t="shared" si="10"/>
        <v>-6.1090509185805116E-3</v>
      </c>
      <c r="P80" s="55">
        <f t="shared" si="10"/>
        <v>-5.8039355698704274E-3</v>
      </c>
      <c r="Q80" s="55">
        <f t="shared" si="10"/>
        <v>-5.5124700329541197E-3</v>
      </c>
      <c r="R80" s="55">
        <f t="shared" si="10"/>
        <v>-5.2340800469972198E-3</v>
      </c>
      <c r="S80" s="55">
        <f t="shared" si="10"/>
        <v>-4.9682145808118069E-3</v>
      </c>
      <c r="T80" s="55">
        <f t="shared" si="10"/>
        <v>-4.7143449184655142E-3</v>
      </c>
      <c r="U80" s="55">
        <f t="shared" si="10"/>
        <v>-4.4719637801692519E-3</v>
      </c>
      <c r="V80" s="55">
        <f t="shared" si="10"/>
        <v>-4.2405844771031638E-3</v>
      </c>
      <c r="W80" s="55">
        <f t="shared" si="10"/>
        <v>-4.0197400988908009E-3</v>
      </c>
      <c r="X80" s="55">
        <f t="shared" si="10"/>
        <v>-3.8089827324799116E-3</v>
      </c>
      <c r="Y80" s="55">
        <f t="shared" si="10"/>
        <v>-3.6078827112349101E-3</v>
      </c>
      <c r="Z80" s="55">
        <f t="shared" si="10"/>
        <v>-3.4160278930909487E-3</v>
      </c>
      <c r="AA80" s="55">
        <f t="shared" si="10"/>
        <v>-3.2330229666627966E-3</v>
      </c>
      <c r="AB80" s="55">
        <f t="shared" si="10"/>
        <v>-3.0584887842433112E-3</v>
      </c>
      <c r="AC80" s="55">
        <f t="shared" si="10"/>
        <v>-2.8920617206663925E-3</v>
      </c>
      <c r="AD80" s="55">
        <f t="shared" si="10"/>
        <v>-2.7333930570478857E-3</v>
      </c>
      <c r="AE80" s="55">
        <f t="shared" si="10"/>
        <v>-2.5821483884550219E-3</v>
      </c>
      <c r="AF80" s="55">
        <f t="shared" si="10"/>
        <v>-2.4380070545907818E-3</v>
      </c>
      <c r="AG80" s="55">
        <f t="shared" si="10"/>
        <v>-2.3006615926139664E-3</v>
      </c>
      <c r="AH80" s="55">
        <f t="shared" si="10"/>
        <v>-2.1698172112489238E-3</v>
      </c>
      <c r="AI80" s="55">
        <f t="shared" si="10"/>
        <v>-2.3764616551882759E-3</v>
      </c>
      <c r="AJ80" s="55">
        <f t="shared" si="10"/>
        <v>-2.2494270715898291E-3</v>
      </c>
      <c r="AK80" s="55">
        <f t="shared" si="10"/>
        <v>-2.1277765220914049E-3</v>
      </c>
      <c r="AL80" s="55">
        <f t="shared" si="10"/>
        <v>-2.0113041416895709E-3</v>
      </c>
      <c r="AM80" s="55">
        <f t="shared" si="10"/>
        <v>-1.8998114900453482E-3</v>
      </c>
      <c r="AN80" s="55">
        <f t="shared" si="10"/>
        <v>-1.7931072936222519E-3</v>
      </c>
      <c r="AO80" s="55">
        <f t="shared" si="10"/>
        <v>-1.6910071965467912E-3</v>
      </c>
      <c r="AP80" s="55">
        <f t="shared" si="10"/>
        <v>-1.5933335199021003E-3</v>
      </c>
      <c r="AQ80" s="55">
        <f t="shared" si="10"/>
        <v>-1.4999150291747899E-3</v>
      </c>
      <c r="AR80" s="55">
        <f t="shared" si="10"/>
        <v>-1.4105867095842847E-3</v>
      </c>
      <c r="AS80" s="55">
        <f t="shared" si="10"/>
        <v>-1.3251895490327421E-3</v>
      </c>
      <c r="AT80" s="55">
        <f t="shared" si="10"/>
        <v>-1.2435703284222493E-3</v>
      </c>
      <c r="AU80" s="55">
        <f t="shared" si="10"/>
        <v>-1.1655814190942514E-3</v>
      </c>
      <c r="AV80" s="55">
        <f t="shared" si="10"/>
        <v>-1.0910805871542171E-3</v>
      </c>
      <c r="AW80" s="55">
        <f t="shared" si="10"/>
        <v>-1.0199308044522909E-3</v>
      </c>
      <c r="AX80" s="55">
        <f t="shared" si="10"/>
        <v>-9.5200006599821128E-4</v>
      </c>
      <c r="AY80" s="55">
        <f t="shared" si="10"/>
        <v>-5.3793528224513093E-4</v>
      </c>
      <c r="AZ80" s="55">
        <f t="shared" si="10"/>
        <v>-6.1710747171164152E-20</v>
      </c>
      <c r="BA80" s="55">
        <f t="shared" si="10"/>
        <v>-5.9913346768120543E-20</v>
      </c>
      <c r="BB80" s="55">
        <f t="shared" si="10"/>
        <v>-5.8168297833126739E-20</v>
      </c>
      <c r="BC80" s="55">
        <f t="shared" si="10"/>
        <v>-5.6474075566142467E-20</v>
      </c>
      <c r="BD80" s="55">
        <f t="shared" si="10"/>
        <v>-5.4829199578779099E-20</v>
      </c>
    </row>
    <row r="81" spans="1:56" x14ac:dyDescent="0.3">
      <c r="A81" s="75"/>
      <c r="B81" s="15" t="s">
        <v>18</v>
      </c>
      <c r="C81" s="15"/>
      <c r="D81" s="14" t="s">
        <v>38</v>
      </c>
      <c r="E81" s="56">
        <f>+E80</f>
        <v>0.22426268430712898</v>
      </c>
      <c r="F81" s="56">
        <f t="shared" ref="F81:BD81" si="11">+E81+F80</f>
        <v>0.40508949489252455</v>
      </c>
      <c r="G81" s="56">
        <f t="shared" si="11"/>
        <v>0.39597076119402719</v>
      </c>
      <c r="H81" s="56">
        <f t="shared" si="11"/>
        <v>0.38729013446137767</v>
      </c>
      <c r="I81" s="56">
        <f t="shared" si="11"/>
        <v>0.37902841200522969</v>
      </c>
      <c r="J81" s="56">
        <f t="shared" si="11"/>
        <v>0.37116718887136257</v>
      </c>
      <c r="K81" s="56">
        <f t="shared" si="11"/>
        <v>0.36368882584682805</v>
      </c>
      <c r="L81" s="56">
        <f t="shared" si="11"/>
        <v>0.35657641871768214</v>
      </c>
      <c r="M81" s="56">
        <f t="shared" si="11"/>
        <v>0.34981376873024023</v>
      </c>
      <c r="N81" s="56">
        <f t="shared" si="11"/>
        <v>0.34338535420961303</v>
      </c>
      <c r="O81" s="56">
        <f t="shared" si="11"/>
        <v>0.33727630329103253</v>
      </c>
      <c r="P81" s="56">
        <f t="shared" si="11"/>
        <v>0.33147236772116212</v>
      </c>
      <c r="Q81" s="56">
        <f t="shared" si="11"/>
        <v>0.32595989768820799</v>
      </c>
      <c r="R81" s="56">
        <f t="shared" si="11"/>
        <v>0.32072581764121078</v>
      </c>
      <c r="S81" s="56">
        <f t="shared" si="11"/>
        <v>0.31575760306039896</v>
      </c>
      <c r="T81" s="56">
        <f t="shared" si="11"/>
        <v>0.31104325814193345</v>
      </c>
      <c r="U81" s="56">
        <f t="shared" si="11"/>
        <v>0.30657129436176422</v>
      </c>
      <c r="V81" s="56">
        <f t="shared" si="11"/>
        <v>0.30233070988466104</v>
      </c>
      <c r="W81" s="56">
        <f t="shared" si="11"/>
        <v>0.29831096978577026</v>
      </c>
      <c r="X81" s="56">
        <f t="shared" si="11"/>
        <v>0.29450198705329034</v>
      </c>
      <c r="Y81" s="56">
        <f t="shared" si="11"/>
        <v>0.29089410434205543</v>
      </c>
      <c r="Z81" s="56">
        <f t="shared" si="11"/>
        <v>0.2874780764489645</v>
      </c>
      <c r="AA81" s="56">
        <f t="shared" si="11"/>
        <v>0.28424505348230172</v>
      </c>
      <c r="AB81" s="56">
        <f t="shared" si="11"/>
        <v>0.28118656469805842</v>
      </c>
      <c r="AC81" s="56">
        <f t="shared" si="11"/>
        <v>0.278294502977392</v>
      </c>
      <c r="AD81" s="56">
        <f t="shared" si="11"/>
        <v>0.27556110992034411</v>
      </c>
      <c r="AE81" s="56">
        <f t="shared" si="11"/>
        <v>0.27297896153188911</v>
      </c>
      <c r="AF81" s="56">
        <f t="shared" si="11"/>
        <v>0.27054095447729831</v>
      </c>
      <c r="AG81" s="56">
        <f t="shared" si="11"/>
        <v>0.26824029288468437</v>
      </c>
      <c r="AH81" s="56">
        <f t="shared" si="11"/>
        <v>0.26607047567343545</v>
      </c>
      <c r="AI81" s="56">
        <f t="shared" si="11"/>
        <v>0.26369401401824716</v>
      </c>
      <c r="AJ81" s="56">
        <f t="shared" si="11"/>
        <v>0.26144458694665734</v>
      </c>
      <c r="AK81" s="56">
        <f t="shared" si="11"/>
        <v>0.25931681042456595</v>
      </c>
      <c r="AL81" s="56">
        <f t="shared" si="11"/>
        <v>0.25730550628287635</v>
      </c>
      <c r="AM81" s="56">
        <f t="shared" si="11"/>
        <v>0.25540569479283098</v>
      </c>
      <c r="AN81" s="56">
        <f t="shared" si="11"/>
        <v>0.25361258749920873</v>
      </c>
      <c r="AO81" s="56">
        <f t="shared" si="11"/>
        <v>0.25192158030266193</v>
      </c>
      <c r="AP81" s="56">
        <f t="shared" si="11"/>
        <v>0.25032824678275983</v>
      </c>
      <c r="AQ81" s="56">
        <f t="shared" si="11"/>
        <v>0.24882833175358504</v>
      </c>
      <c r="AR81" s="56">
        <f t="shared" si="11"/>
        <v>0.24741774504400077</v>
      </c>
      <c r="AS81" s="56">
        <f t="shared" si="11"/>
        <v>0.24609255549496803</v>
      </c>
      <c r="AT81" s="56">
        <f t="shared" si="11"/>
        <v>0.24484898516654577</v>
      </c>
      <c r="AU81" s="56">
        <f t="shared" si="11"/>
        <v>0.24368340374745151</v>
      </c>
      <c r="AV81" s="56">
        <f t="shared" si="11"/>
        <v>0.2425923231602973</v>
      </c>
      <c r="AW81" s="56">
        <f t="shared" si="11"/>
        <v>0.24157239235584502</v>
      </c>
      <c r="AX81" s="56">
        <f t="shared" si="11"/>
        <v>0.2406203922898468</v>
      </c>
      <c r="AY81" s="56">
        <f t="shared" si="11"/>
        <v>0.24008245700760167</v>
      </c>
      <c r="AZ81" s="56">
        <f t="shared" si="11"/>
        <v>0.24008245700760167</v>
      </c>
      <c r="BA81" s="56">
        <f t="shared" si="11"/>
        <v>0.24008245700760167</v>
      </c>
      <c r="BB81" s="56">
        <f t="shared" si="11"/>
        <v>0.24008245700760167</v>
      </c>
      <c r="BC81" s="56">
        <f t="shared" si="11"/>
        <v>0.24008245700760167</v>
      </c>
      <c r="BD81" s="56">
        <f t="shared" si="11"/>
        <v>0.24008245700760167</v>
      </c>
    </row>
    <row r="82" spans="1:56" x14ac:dyDescent="0.3">
      <c r="A82" s="75"/>
      <c r="B82" s="14"/>
    </row>
    <row r="83" spans="1:56" x14ac:dyDescent="0.3">
      <c r="A83" s="75"/>
      <c r="E83" s="55"/>
    </row>
    <row r="84" spans="1:56" x14ac:dyDescent="0.3">
      <c r="A84" s="115"/>
      <c r="B84" s="122" t="s">
        <v>213</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74" t="s">
        <v>296</v>
      </c>
      <c r="B86" s="4" t="s">
        <v>208</v>
      </c>
      <c r="D86" s="4" t="s">
        <v>84</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74"/>
      <c r="B87" s="4" t="s">
        <v>209</v>
      </c>
      <c r="D87" s="4" t="s">
        <v>86</v>
      </c>
      <c r="E87" s="35">
        <f>E86*'Fixed data'!H$12</f>
        <v>0</v>
      </c>
      <c r="F87" s="35">
        <f>F86*'Fixed data'!I$12</f>
        <v>0</v>
      </c>
      <c r="G87" s="35">
        <f>G86*'Fixed data'!J$12</f>
        <v>0</v>
      </c>
      <c r="H87" s="35">
        <f>H86*'Fixed data'!K$12</f>
        <v>0</v>
      </c>
      <c r="I87" s="35">
        <f>I86*'Fixed data'!L$12</f>
        <v>0</v>
      </c>
      <c r="J87" s="35">
        <f>J86*'Fixed data'!M$12</f>
        <v>0</v>
      </c>
      <c r="K87" s="35">
        <f>K86*'Fixed data'!N$12</f>
        <v>0</v>
      </c>
      <c r="L87" s="35">
        <f>L86*'Fixed data'!O$12</f>
        <v>0</v>
      </c>
      <c r="M87" s="35">
        <f>M86*'Fixed data'!P$12</f>
        <v>0</v>
      </c>
      <c r="N87" s="35">
        <f>N86*'Fixed data'!Q$12</f>
        <v>0</v>
      </c>
      <c r="O87" s="35">
        <f>O86*'Fixed data'!R$12</f>
        <v>0</v>
      </c>
      <c r="P87" s="35">
        <f>P86*'Fixed data'!S$12</f>
        <v>0</v>
      </c>
      <c r="Q87" s="35">
        <f>Q86*'Fixed data'!T$12</f>
        <v>0</v>
      </c>
      <c r="R87" s="35">
        <f>R86*'Fixed data'!U$12</f>
        <v>0</v>
      </c>
      <c r="S87" s="35">
        <f>S86*'Fixed data'!V$12</f>
        <v>0</v>
      </c>
      <c r="T87" s="35">
        <f>T86*'Fixed data'!W$12</f>
        <v>0</v>
      </c>
      <c r="U87" s="35">
        <f>U86*'Fixed data'!X$12</f>
        <v>0</v>
      </c>
      <c r="V87" s="35">
        <f>V86*'Fixed data'!Y$12</f>
        <v>0</v>
      </c>
      <c r="W87" s="35">
        <f>W86*'Fixed data'!Z$12</f>
        <v>0</v>
      </c>
      <c r="X87" s="35">
        <f>X86*'Fixed data'!AA$12</f>
        <v>0</v>
      </c>
      <c r="Y87" s="35">
        <f>Y86*'Fixed data'!AB$12</f>
        <v>0</v>
      </c>
      <c r="Z87" s="35">
        <f>Z86*'Fixed data'!AC$12</f>
        <v>0</v>
      </c>
      <c r="AA87" s="35">
        <f>AA86*'Fixed data'!AD$12</f>
        <v>0</v>
      </c>
      <c r="AB87" s="35">
        <f>AB86*'Fixed data'!AE$12</f>
        <v>0</v>
      </c>
      <c r="AC87" s="35">
        <f>AC86*'Fixed data'!AF$12</f>
        <v>0</v>
      </c>
      <c r="AD87" s="35">
        <f>AD86*'Fixed data'!AG$12</f>
        <v>0</v>
      </c>
      <c r="AE87" s="35">
        <f>AE86*'Fixed data'!AH$12</f>
        <v>0</v>
      </c>
      <c r="AF87" s="35">
        <f>AF86*'Fixed data'!AI$12</f>
        <v>0</v>
      </c>
      <c r="AG87" s="35">
        <f>AG86*'Fixed data'!AJ$12</f>
        <v>0</v>
      </c>
      <c r="AH87" s="35">
        <f>AH86*'Fixed data'!AK$12</f>
        <v>0</v>
      </c>
      <c r="AI87" s="35">
        <f>AI86*'Fixed data'!AL$12</f>
        <v>0</v>
      </c>
      <c r="AJ87" s="35">
        <f>AJ86*'Fixed data'!AM$12</f>
        <v>0</v>
      </c>
      <c r="AK87" s="35">
        <f>AK86*'Fixed data'!AN$12</f>
        <v>0</v>
      </c>
      <c r="AL87" s="35">
        <f>AL86*'Fixed data'!AO$12</f>
        <v>0</v>
      </c>
      <c r="AM87" s="35">
        <f>AM86*'Fixed data'!AP$12</f>
        <v>0</v>
      </c>
      <c r="AN87" s="35">
        <f>AN86*'Fixed data'!AQ$12</f>
        <v>0</v>
      </c>
      <c r="AO87" s="35">
        <f>AO86*'Fixed data'!AR$12</f>
        <v>0</v>
      </c>
      <c r="AP87" s="35">
        <f>AP86*'Fixed data'!AS$12</f>
        <v>0</v>
      </c>
      <c r="AQ87" s="35">
        <f>AQ86*'Fixed data'!AT$12</f>
        <v>0</v>
      </c>
      <c r="AR87" s="35">
        <f>AR86*'Fixed data'!AU$12</f>
        <v>0</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x14ac:dyDescent="0.3">
      <c r="A88" s="174"/>
      <c r="B88" s="4" t="s">
        <v>210</v>
      </c>
      <c r="D88" s="4" t="s">
        <v>205</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74"/>
      <c r="B89" s="4" t="s">
        <v>211</v>
      </c>
      <c r="D89" s="4" t="s">
        <v>85</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74"/>
      <c r="B90" s="4" t="s">
        <v>326</v>
      </c>
      <c r="D90" s="4" t="s">
        <v>86</v>
      </c>
      <c r="E90" s="38">
        <f>71087.88*'Fixed data'!H12</f>
        <v>35746.327194360005</v>
      </c>
      <c r="F90" s="38">
        <f>64222.89*'Fixed data'!I12</f>
        <v>31363.344665835008</v>
      </c>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74"/>
      <c r="B91" s="4" t="s">
        <v>327</v>
      </c>
      <c r="D91" s="4" t="s">
        <v>40</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74"/>
      <c r="B92" s="4" t="s">
        <v>328</v>
      </c>
      <c r="D92" s="4" t="s">
        <v>40</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74"/>
      <c r="B93" s="4" t="s">
        <v>212</v>
      </c>
      <c r="D93" s="4" t="s">
        <v>87</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151</v>
      </c>
    </row>
    <row r="98" spans="1:3" x14ac:dyDescent="0.3">
      <c r="B98" s="4" t="s">
        <v>313</v>
      </c>
    </row>
    <row r="99" spans="1:3" x14ac:dyDescent="0.3">
      <c r="B99" s="4" t="s">
        <v>330</v>
      </c>
    </row>
    <row r="100" spans="1:3" ht="16.5" x14ac:dyDescent="0.3">
      <c r="A100" s="86">
        <v>2</v>
      </c>
      <c r="B100" s="70" t="s">
        <v>150</v>
      </c>
    </row>
    <row r="105" spans="1:3" x14ac:dyDescent="0.3">
      <c r="C105" s="37"/>
    </row>
    <row r="170" spans="2:2" x14ac:dyDescent="0.3">
      <c r="B170" s="4" t="s">
        <v>194</v>
      </c>
    </row>
    <row r="171" spans="2:2" x14ac:dyDescent="0.3">
      <c r="B171" s="4" t="s">
        <v>193</v>
      </c>
    </row>
    <row r="172" spans="2:2" x14ac:dyDescent="0.3">
      <c r="B172" s="4" t="s">
        <v>314</v>
      </c>
    </row>
    <row r="173" spans="2:2" x14ac:dyDescent="0.3">
      <c r="B173" s="4" t="s">
        <v>154</v>
      </c>
    </row>
    <row r="174" spans="2:2" x14ac:dyDescent="0.3">
      <c r="B174" s="4" t="s">
        <v>155</v>
      </c>
    </row>
    <row r="175" spans="2:2" x14ac:dyDescent="0.3">
      <c r="B175" s="4" t="s">
        <v>156</v>
      </c>
    </row>
    <row r="176" spans="2:2" x14ac:dyDescent="0.3">
      <c r="B176" s="4" t="s">
        <v>157</v>
      </c>
    </row>
    <row r="177" spans="2:2" x14ac:dyDescent="0.3">
      <c r="B177" s="4" t="s">
        <v>158</v>
      </c>
    </row>
    <row r="178" spans="2:2" x14ac:dyDescent="0.3">
      <c r="B178" s="4" t="s">
        <v>159</v>
      </c>
    </row>
    <row r="179" spans="2:2" x14ac:dyDescent="0.3">
      <c r="B179" s="4" t="s">
        <v>160</v>
      </c>
    </row>
    <row r="180" spans="2:2" x14ac:dyDescent="0.3">
      <c r="B180" s="4" t="s">
        <v>161</v>
      </c>
    </row>
    <row r="181" spans="2:2" x14ac:dyDescent="0.3">
      <c r="B181" s="4" t="s">
        <v>162</v>
      </c>
    </row>
    <row r="182" spans="2:2" x14ac:dyDescent="0.3">
      <c r="B182" s="4" t="s">
        <v>195</v>
      </c>
    </row>
    <row r="183" spans="2:2" x14ac:dyDescent="0.3">
      <c r="B183" s="4" t="s">
        <v>163</v>
      </c>
    </row>
    <row r="184" spans="2:2" x14ac:dyDescent="0.3">
      <c r="B184" s="4" t="s">
        <v>164</v>
      </c>
    </row>
    <row r="185" spans="2:2" x14ac:dyDescent="0.3">
      <c r="B185" s="4" t="s">
        <v>165</v>
      </c>
    </row>
    <row r="186" spans="2:2" x14ac:dyDescent="0.3">
      <c r="B186" s="4" t="s">
        <v>166</v>
      </c>
    </row>
    <row r="187" spans="2:2" x14ac:dyDescent="0.3">
      <c r="B187" s="4" t="s">
        <v>167</v>
      </c>
    </row>
    <row r="188" spans="2:2" x14ac:dyDescent="0.3">
      <c r="B188" s="4" t="s">
        <v>168</v>
      </c>
    </row>
    <row r="189" spans="2:2" x14ac:dyDescent="0.3">
      <c r="B189" s="4" t="s">
        <v>169</v>
      </c>
    </row>
    <row r="190" spans="2:2" x14ac:dyDescent="0.3">
      <c r="B190" s="4" t="s">
        <v>170</v>
      </c>
    </row>
    <row r="191" spans="2:2" x14ac:dyDescent="0.3">
      <c r="B191" s="4" t="s">
        <v>171</v>
      </c>
    </row>
    <row r="192" spans="2:2" x14ac:dyDescent="0.3">
      <c r="B192" s="4" t="s">
        <v>196</v>
      </c>
    </row>
    <row r="193" spans="2:2" x14ac:dyDescent="0.3">
      <c r="B193" s="4" t="s">
        <v>197</v>
      </c>
    </row>
    <row r="194" spans="2:2" x14ac:dyDescent="0.3">
      <c r="B194" s="4" t="s">
        <v>172</v>
      </c>
    </row>
    <row r="195" spans="2:2" x14ac:dyDescent="0.3">
      <c r="B195" s="4" t="s">
        <v>173</v>
      </c>
    </row>
    <row r="196" spans="2:2" x14ac:dyDescent="0.3">
      <c r="B196" s="4" t="s">
        <v>174</v>
      </c>
    </row>
    <row r="197" spans="2:2" x14ac:dyDescent="0.3">
      <c r="B197" s="4" t="s">
        <v>175</v>
      </c>
    </row>
    <row r="198" spans="2:2" x14ac:dyDescent="0.3">
      <c r="B198" s="4" t="s">
        <v>176</v>
      </c>
    </row>
    <row r="199" spans="2:2" x14ac:dyDescent="0.3">
      <c r="B199" s="4" t="s">
        <v>177</v>
      </c>
    </row>
    <row r="200" spans="2:2" x14ac:dyDescent="0.3">
      <c r="B200" s="4" t="s">
        <v>178</v>
      </c>
    </row>
    <row r="201" spans="2:2" x14ac:dyDescent="0.3">
      <c r="B201" s="4" t="s">
        <v>179</v>
      </c>
    </row>
    <row r="202" spans="2:2" x14ac:dyDescent="0.3">
      <c r="B202" s="4" t="s">
        <v>180</v>
      </c>
    </row>
    <row r="203" spans="2:2" x14ac:dyDescent="0.3">
      <c r="B203" s="4" t="s">
        <v>181</v>
      </c>
    </row>
    <row r="204" spans="2:2" x14ac:dyDescent="0.3">
      <c r="B204" s="4" t="s">
        <v>182</v>
      </c>
    </row>
    <row r="205" spans="2:2" x14ac:dyDescent="0.3">
      <c r="B205" s="4" t="s">
        <v>183</v>
      </c>
    </row>
    <row r="206" spans="2:2" x14ac:dyDescent="0.3">
      <c r="B206" s="4" t="s">
        <v>184</v>
      </c>
    </row>
    <row r="207" spans="2:2" x14ac:dyDescent="0.3">
      <c r="B207" s="4" t="s">
        <v>185</v>
      </c>
    </row>
    <row r="208" spans="2:2" x14ac:dyDescent="0.3">
      <c r="B208" s="4" t="s">
        <v>186</v>
      </c>
    </row>
    <row r="209" spans="2:2" x14ac:dyDescent="0.3">
      <c r="B209" s="4" t="s">
        <v>187</v>
      </c>
    </row>
    <row r="210" spans="2:2" x14ac:dyDescent="0.3">
      <c r="B210" s="4" t="s">
        <v>188</v>
      </c>
    </row>
    <row r="211" spans="2:2" x14ac:dyDescent="0.3">
      <c r="B211" s="4" t="s">
        <v>189</v>
      </c>
    </row>
    <row r="212" spans="2:2" x14ac:dyDescent="0.3">
      <c r="B212" s="4" t="s">
        <v>190</v>
      </c>
    </row>
    <row r="213" spans="2:2" x14ac:dyDescent="0.3">
      <c r="B213" s="4" t="s">
        <v>191</v>
      </c>
    </row>
    <row r="214" spans="2:2" x14ac:dyDescent="0.3">
      <c r="B214" s="4" t="s">
        <v>192</v>
      </c>
    </row>
  </sheetData>
  <mergeCells count="4">
    <mergeCell ref="A13:A18"/>
    <mergeCell ref="A19:A25"/>
    <mergeCell ref="A65:A76"/>
    <mergeCell ref="A86:A93"/>
  </mergeCells>
  <dataValidations disablePrompts="1" count="2">
    <dataValidation type="list" allowBlank="1" showInputMessage="1" showErrorMessage="1" sqref="B13">
      <formula1>$B$170:$B$214</formula1>
    </dataValidation>
    <dataValidation type="list" allowBlank="1" showInputMessage="1" showErrorMessage="1" sqref="B14:B24">
      <formula1>$B$170:$B$216</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32" orientation="landscape"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Classification xmlns="eecedeb9-13b3-4e62-b003-046c92e1668a">Protect</Classification>
    <DLCPolicyLabelClientValue xmlns="efb98dbe-6680-48eb-ac67-85b3a61e7855">Version : {_UIVersionString}</DLCPolicyLabelClientValue>
    <Applicable_x0020_Start_x0020_Date xmlns="eecedeb9-13b3-4e62-b003-046c92e1668a">2012-03-22T00:00:00+00:00</Applicable_x0020_Start_x0020_Date>
    <_Status xmlns="http://schemas.microsoft.com/sharepoint/v3/fields">Draft</_Status>
    <Applicable_x0020_Duration xmlns="eecedeb9-13b3-4e62-b003-046c92e1668a">-</Applicable_x0020_Duration>
    <DLCPolicyLabelLock xmlns="efb98dbe-6680-48eb-ac67-85b3a61e7855" xsi:nil="true"/>
    <Organisation xmlns="eecedeb9-13b3-4e62-b003-046c92e1668a">Choose an Organisation</Organisation>
    <Descriptor xmlns="eecedeb9-13b3-4e62-b003-046c92e1668a" xsi:nil="true"/>
    <DLCPolicyLabelValue xmlns="efb98dbe-6680-48eb-ac67-85b3a61e7855">Version : 0.1</DLCPolicyLabelValue>
  </documentManagement>
</p:properties>
</file>

<file path=customXml/item4.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215976EE-BC0E-49E4-8A34-08E2478D0010}">
  <ds:schemaRefs>
    <ds:schemaRef ds:uri="office.server.policy"/>
  </ds:schemaRefs>
</ds:datastoreItem>
</file>

<file path=customXml/itemProps2.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3.xml><?xml version="1.0" encoding="utf-8"?>
<ds:datastoreItem xmlns:ds="http://schemas.openxmlformats.org/officeDocument/2006/customXml" ds:itemID="{D59107C5-B401-4A16-BB12-3D243B9D13F0}">
  <ds:schemaRefs>
    <ds:schemaRef ds:uri="http://www.w3.org/XML/1998/namespace"/>
    <ds:schemaRef ds:uri="http://purl.org/dc/dcmitype/"/>
    <ds:schemaRef ds:uri="http://schemas.openxmlformats.org/package/2006/metadata/core-properties"/>
    <ds:schemaRef ds:uri="eecedeb9-13b3-4e62-b003-046c92e1668a"/>
    <ds:schemaRef ds:uri="http://schemas.microsoft.com/office/2006/documentManagement/types"/>
    <ds:schemaRef ds:uri="http://purl.org/dc/terms/"/>
    <ds:schemaRef ds:uri="efb98dbe-6680-48eb-ac67-85b3a61e7855"/>
    <ds:schemaRef ds:uri="http://schemas.microsoft.com/sharepoint/v3/fields"/>
    <ds:schemaRef ds:uri="http://schemas.microsoft.com/office/2006/metadata/properties"/>
    <ds:schemaRef ds:uri="http://purl.org/dc/elements/1.1/"/>
  </ds:schemaRefs>
</ds:datastoreItem>
</file>

<file path=customXml/itemProps4.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version control</vt:lpstr>
      <vt:lpstr>Guidance</vt:lpstr>
      <vt:lpstr>Option summary</vt:lpstr>
      <vt:lpstr>Fixed data</vt:lpstr>
      <vt:lpstr>Workings baseline</vt:lpstr>
      <vt:lpstr>Orkney ANM CBA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Williams1, Rhys</cp:lastModifiedBy>
  <cp:lastPrinted>2013-03-27T15:33:01Z</cp:lastPrinted>
  <dcterms:created xsi:type="dcterms:W3CDTF">2012-02-15T20:11:21Z</dcterms:created>
  <dcterms:modified xsi:type="dcterms:W3CDTF">2017-06-22T15:09:12Z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0x010100224D7ED41386EF40B8EE6E522BAA77810028DB3E3DD551D64AAF72990E5CFBF86F</vt:lpwstr>
  </property>
</Properties>
</file>